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960" firstSheet="2" activeTab="8"/>
  </bookViews>
  <sheets>
    <sheet name="main1" sheetId="1" state="hidden" r:id="rId1"/>
    <sheet name="main" sheetId="2" state="hidden" r:id="rId2"/>
    <sheet name="BPN" sheetId="3" r:id="rId3"/>
    <sheet name="BCC" sheetId="4" r:id="rId4"/>
    <sheet name="BS" sheetId="5" r:id="rId5"/>
    <sheet name="BASS" sheetId="6" r:id="rId6"/>
    <sheet name="FAOAM" sheetId="7" r:id="rId7"/>
    <sheet name="functii" sheetId="8" state="hidden" r:id="rId8"/>
    <sheet name="BL" sheetId="9" r:id="rId9"/>
    <sheet name="public" sheetId="10" state="hidden" r:id="rId10"/>
    <sheet name="central" sheetId="11" state="hidden" r:id="rId11"/>
    <sheet name="stat" sheetId="12" state="hidden" r:id="rId12"/>
    <sheet name="cnas" sheetId="13" state="hidden" r:id="rId13"/>
    <sheet name="cnam" sheetId="14" state="hidden" r:id="rId14"/>
    <sheet name="locale" sheetId="15" state="hidden" r:id="rId15"/>
    <sheet name="venituri BPN" sheetId="16" state="hidden" r:id="rId16"/>
    <sheet name="chelt funct BPN " sheetId="17" state="hidden" r:id="rId17"/>
    <sheet name="solduri BPN" sheetId="18" state="hidden" r:id="rId18"/>
    <sheet name="admin venit BS" sheetId="19" state="hidden" r:id="rId19"/>
    <sheet name="venituri BS" sheetId="20" state="hidden" r:id="rId20"/>
    <sheet name="chelt funct BS" sheetId="21" state="hidden" r:id="rId21"/>
    <sheet name="venituri BL" sheetId="22" state="hidden" r:id="rId22"/>
    <sheet name="chelt funct BL" sheetId="23" state="hidden" r:id="rId23"/>
    <sheet name="Sheet1" sheetId="24" state="hidden" r:id="rId24"/>
  </sheets>
  <externalReferences>
    <externalReference r:id="rId27"/>
  </externalReferences>
  <definedNames>
    <definedName name="_xlnm.Print_Area" localSheetId="5">'BASS'!$A$1:$I$52</definedName>
    <definedName name="_xlnm.Print_Area" localSheetId="3">'BCC'!$A$1:$H$156</definedName>
    <definedName name="_xlnm.Print_Area" localSheetId="8">'BL'!$A$1:$H$134</definedName>
    <definedName name="_xlnm.Print_Area" localSheetId="2">'BPN'!$A$1:$M$141</definedName>
    <definedName name="_xlnm.Print_Area" localSheetId="4">'BS'!$A$1:$H$158</definedName>
    <definedName name="_xlnm.Print_Area" localSheetId="10">'central'!$A$1:$H$32</definedName>
    <definedName name="_xlnm.Print_Area" localSheetId="6">'FAOAM'!$A$1:$I$29</definedName>
    <definedName name="_xlnm.Print_Area" localSheetId="7">'functii'!$A$1:$F$77</definedName>
    <definedName name="_xlnm.Print_Area" localSheetId="0">'main1'!$A$2:$AX$197</definedName>
    <definedName name="_xlnm.Print_Area" localSheetId="9">'public'!$A$1:$E$34</definedName>
    <definedName name="_xlnm.Print_Area" localSheetId="11">'stat'!$A$1:$H$35</definedName>
    <definedName name="_xlnm.Print_Titles" localSheetId="5">'BASS'!$6:$9</definedName>
    <definedName name="_xlnm.Print_Titles" localSheetId="3">'BCC'!$6:$9</definedName>
    <definedName name="_xlnm.Print_Titles" localSheetId="8">'BL'!$5:$8</definedName>
    <definedName name="_xlnm.Print_Titles" localSheetId="2">'BPN'!$5:$8</definedName>
    <definedName name="_xlnm.Print_Titles" localSheetId="4">'BS'!$6:$9</definedName>
    <definedName name="_xlnm.Print_Titles" localSheetId="6">'FAOAM'!$6:$9</definedName>
    <definedName name="_xlnm.Print_Titles" localSheetId="0">'main1'!$A:$K</definedName>
  </definedNames>
  <calcPr fullCalcOnLoad="1"/>
</workbook>
</file>

<file path=xl/comments1.xml><?xml version="1.0" encoding="utf-8"?>
<comments xmlns="http://schemas.openxmlformats.org/spreadsheetml/2006/main">
  <authors>
    <author>Author</author>
  </authors>
  <commentList>
    <comment ref="AS182" authorId="0">
      <text>
        <r>
          <rPr>
            <b/>
            <sz val="9"/>
            <rFont val="Tahoma"/>
            <family val="2"/>
          </rPr>
          <t>Author:</t>
        </r>
        <r>
          <rPr>
            <sz val="9"/>
            <rFont val="Tahoma"/>
            <family val="2"/>
          </rPr>
          <t xml:space="preserve">
-10,6-0,2 de la 461 BS</t>
        </r>
      </text>
    </comment>
    <comment ref="AR182" authorId="0">
      <text>
        <r>
          <rPr>
            <b/>
            <sz val="9"/>
            <rFont val="Tahoma"/>
            <family val="2"/>
          </rPr>
          <t>Author:</t>
        </r>
        <r>
          <rPr>
            <sz val="9"/>
            <rFont val="Tahoma"/>
            <family val="2"/>
          </rPr>
          <t xml:space="preserve">
-37,1-3,6 de la 461 BS</t>
        </r>
      </text>
    </comment>
    <comment ref="AR177" authorId="0">
      <text>
        <r>
          <rPr>
            <b/>
            <sz val="9"/>
            <rFont val="Tahoma"/>
            <family val="0"/>
          </rPr>
          <t>Author:</t>
        </r>
        <r>
          <rPr>
            <sz val="9"/>
            <rFont val="Tahoma"/>
            <family val="0"/>
          </rPr>
          <t xml:space="preserve">
-48,1+3,6 de la 561</t>
        </r>
      </text>
    </comment>
    <comment ref="AS177" authorId="0">
      <text>
        <r>
          <rPr>
            <b/>
            <sz val="9"/>
            <rFont val="Tahoma"/>
            <family val="0"/>
          </rPr>
          <t>Author:</t>
        </r>
        <r>
          <rPr>
            <sz val="9"/>
            <rFont val="Tahoma"/>
            <family val="0"/>
          </rPr>
          <t xml:space="preserve">
-221,0+0,2 de la 561</t>
        </r>
      </text>
    </comment>
  </commentList>
</comments>
</file>

<file path=xl/sharedStrings.xml><?xml version="1.0" encoding="utf-8"?>
<sst xmlns="http://schemas.openxmlformats.org/spreadsheetml/2006/main" count="1878" uniqueCount="351">
  <si>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</si>
  <si>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</si>
  <si>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</si>
  <si>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</si>
  <si>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</si>
  <si>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</si>
  <si>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</si>
  <si>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</si>
  <si>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</si>
  <si>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</si>
  <si>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</si>
  <si>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</si>
  <si>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</si>
  <si>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</si>
  <si>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</si>
  <si>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</si>
  <si>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</si>
  <si>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</si>
  <si>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</si>
  <si>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</si>
  <si>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</si>
  <si>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</si>
  <si>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</si>
  <si>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</si>
  <si>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</si>
  <si>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</si>
  <si>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</si>
  <si>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</si>
  <si>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</si>
  <si>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</si>
  <si>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</si>
  <si>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</si>
  <si>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</si>
  <si>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</si>
  <si>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</si>
  <si>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</si>
  <si>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</si>
  <si>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</si>
  <si>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</si>
  <si>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</si>
  <si>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</si>
  <si>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</si>
  <si>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</si>
  <si>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</si>
  <si>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</si>
  <si>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</si>
  <si>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</si>
  <si>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</si>
  <si>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</si>
  <si>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</si>
  <si>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</si>
  <si>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</si>
  <si>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</si>
  <si>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</si>
  <si>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</si>
  <si>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</si>
  <si>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</si>
  <si>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</si>
  <si>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</si>
  <si>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</si>
  <si>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</si>
  <si>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</si>
  <si>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</si>
  <si>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</si>
  <si>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</si>
  <si>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</si>
  <si>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</si>
  <si>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</si>
  <si>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</si>
  <si>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</si>
  <si>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</si>
  <si>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</si>
  <si>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</si>
  <si>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</si>
  <si>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</si>
  <si>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</si>
  <si>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</si>
  <si>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</si>
  <si>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</si>
  <si>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</si>
  <si>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</si>
  <si>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</si>
  <si>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</si>
  <si>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</si>
  <si>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</si>
  <si>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</si>
  <si>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</si>
  <si>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</si>
  <si>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</si>
  <si>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</si>
  <si>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</si>
  <si>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</si>
  <si>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</si>
  <si>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</si>
  <si>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</si>
  <si>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</si>
  <si>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</si>
  <si>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</si>
  <si>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</si>
  <si>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</si>
  <si>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</si>
  <si>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</si>
  <si>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</si>
  <si>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</si>
  <si>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</si>
  <si>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</si>
  <si>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</si>
  <si>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</si>
  <si>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</si>
  <si>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</si>
  <si>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</si>
  <si>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</si>
  <si>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</si>
  <si>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</si>
  <si>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</si>
  <si>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</si>
  <si>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</si>
  <si>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</si>
  <si>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</si>
  <si>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</si>
  <si>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</si>
  <si>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</si>
  <si>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</si>
  <si>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</si>
  <si>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</si>
  <si>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</si>
  <si>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</si>
  <si>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</si>
  <si>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</si>
  <si>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</si>
  <si>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</si>
  <si>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</si>
  <si>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</si>
  <si>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</si>
  <si>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</si>
  <si>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</si>
  <si>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</si>
  <si>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</si>
  <si>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</si>
  <si>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</si>
  <si>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</si>
  <si>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</si>
  <si>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</si>
  <si>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</si>
  <si>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</si>
  <si>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</si>
  <si>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</si>
  <si>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</si>
  <si>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</si>
  <si>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</si>
  <si>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</si>
  <si>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</si>
  <si>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</si>
  <si>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</si>
  <si>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</si>
  <si>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</si>
  <si>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</si>
  <si>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</si>
  <si>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</si>
  <si>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</si>
  <si>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</si>
  <si>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</si>
  <si>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</si>
  <si>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</si>
  <si>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</si>
  <si>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</si>
  <si>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</si>
  <si>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</si>
  <si>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</si>
  <si>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</si>
  <si>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</si>
  <si>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</si>
  <si>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</si>
  <si>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</si>
  <si>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</si>
  <si>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</si>
  <si>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</si>
  <si>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</si>
  <si>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</si>
  <si>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</si>
  <si>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</si>
  <si>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</si>
  <si>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</si>
  <si>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</si>
  <si>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</si>
  <si>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</si>
  <si>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</si>
  <si>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</si>
  <si>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</si>
  <si>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</si>
  <si>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</si>
  <si>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</si>
  <si>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</si>
  <si>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</si>
  <si>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</si>
  <si>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</si>
  <si>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</si>
  <si>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</si>
  <si>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</si>
  <si>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</si>
  <si>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</si>
  <si>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</si>
  <si>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</si>
  <si>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</si>
  <si>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</si>
  <si>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</si>
  <si>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</si>
  <si>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</si>
  <si>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</si>
  <si>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</si>
  <si>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</si>
  <si>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</si>
  <si>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</si>
  <si>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</si>
  <si>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</si>
  <si>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</si>
  <si>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</si>
  <si>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</si>
  <si>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</si>
  <si>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</si>
  <si>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</si>
  <si>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</si>
  <si>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</si>
  <si>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</si>
  <si>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</si>
  <si>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</si>
  <si>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</si>
  <si>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</si>
  <si>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</si>
  <si>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</si>
  <si>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</si>
  <si>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</si>
  <si>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</si>
  <si>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</si>
  <si>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</si>
  <si>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</si>
  <si>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</si>
  <si>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</si>
  <si>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</si>
  <si>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</si>
  <si>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</si>
  <si>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</si>
  <si>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</si>
  <si>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</si>
  <si>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</si>
  <si>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</si>
  <si>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</si>
  <si>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</si>
  <si>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</si>
  <si>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</si>
  <si>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</si>
  <si>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</si>
  <si>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</si>
  <si>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</si>
  <si>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</si>
  <si>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</si>
  <si>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</si>
  <si>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</si>
  <si>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</si>
  <si>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</si>
  <si>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Raport privind executarea bugetului public național conform clasificației funcționale</t>
  </si>
  <si>
    <t xml:space="preserve">Cheltuieli și active nefinanciare, total </t>
  </si>
  <si>
    <t>devieri (+,-)</t>
  </si>
  <si>
    <t>Bugetele locale</t>
  </si>
  <si>
    <t>Bugetul asigurărilor sociale de stat</t>
  </si>
  <si>
    <t>Fondurile asigurării obligatorii de asistență medicală</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</si>
  <si>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</si>
  <si>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</si>
  <si>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</si>
  <si>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</si>
  <si>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</si>
  <si>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</si>
  <si>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</si>
  <si>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</si>
  <si>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</si>
  <si>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</si>
  <si>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</si>
  <si>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</si>
  <si>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</si>
  <si>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</si>
  <si>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</si>
  <si>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</si>
  <si>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</si>
  <si>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</si>
  <si>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</si>
  <si>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</si>
  <si>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</si>
  <si>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</si>
  <si>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</si>
  <si>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</si>
  <si>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</si>
  <si>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</si>
  <si>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</si>
  <si>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</si>
  <si>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</si>
  <si>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</si>
  <si>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</si>
  <si>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</si>
  <si>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</si>
  <si>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</si>
  <si>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Tabelul nr.4</t>
  </si>
  <si>
    <t>devieri             (+,-)</t>
  </si>
  <si>
    <t>(buget provizoriu)</t>
  </si>
  <si>
    <t xml:space="preserve">Executat </t>
  </si>
  <si>
    <t xml:space="preserve"> bugetului public naţional în anul 2016 </t>
  </si>
  <si>
    <t>conform clasificației economice</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</si>
  <si>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</si>
  <si>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</si>
  <si>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</si>
  <si>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</si>
  <si>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</si>
  <si>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</si>
  <si>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</si>
  <si>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</si>
  <si>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 xml:space="preserve"> bugetului consolidat central în anul 2016 </t>
  </si>
  <si>
    <t>Tabelul nr.5</t>
  </si>
  <si>
    <t>devieri            (+,-)</t>
  </si>
  <si>
    <t>Tabelul nr.5.1</t>
  </si>
  <si>
    <t>Tabelul nr.5.2</t>
  </si>
  <si>
    <t>Tabelul nr.6</t>
  </si>
  <si>
    <t>devieri                (+,-)</t>
  </si>
  <si>
    <t>Raport privind executarea cheltuielilor</t>
  </si>
  <si>
    <t>Executat anul curent</t>
  </si>
  <si>
    <t>4+5+9</t>
  </si>
  <si>
    <t>conform clasificației funcționale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</si>
  <si>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bugetul de stat, bugetul asigurărilor sociale de stat și fondurile asigurării obligatorii de asistență medicală sunt provizorii, iar bugetele locale - aprobate și provizorii.</t>
    </r>
  </si>
  <si>
    <t>Granturi acordate</t>
  </si>
  <si>
    <t>Renta</t>
  </si>
  <si>
    <t xml:space="preserve">       Taxa pe valoare adăugată, total</t>
  </si>
  <si>
    <t>141 formula</t>
  </si>
  <si>
    <t xml:space="preserve">inclusiv </t>
  </si>
  <si>
    <t>proiecte</t>
  </si>
  <si>
    <t>baza</t>
  </si>
  <si>
    <t>Bugetul de Stat</t>
  </si>
  <si>
    <t>Bugetul Public Național</t>
  </si>
  <si>
    <t>Bugetul Asigurărilor Sociale de Stat</t>
  </si>
  <si>
    <t>Fondurile Asigurării Obligatorii de Asistență Medicală</t>
  </si>
  <si>
    <t>Bugetele Locale</t>
  </si>
  <si>
    <r>
      <t xml:space="preserve">Taxa pe valoare adăugată </t>
    </r>
    <r>
      <rPr>
        <i/>
        <sz val="11"/>
        <color indexed="8"/>
        <rFont val="Arial"/>
        <family val="2"/>
      </rPr>
      <t>(inclusiv restituirea)</t>
    </r>
  </si>
  <si>
    <r>
      <t xml:space="preserve">Accize </t>
    </r>
    <r>
      <rPr>
        <i/>
        <sz val="11"/>
        <color indexed="8"/>
        <rFont val="Arial"/>
        <family val="2"/>
      </rPr>
      <t>(inclusiv restituirea)</t>
    </r>
  </si>
  <si>
    <t>Transferuri primite de la bugetul de stat</t>
  </si>
  <si>
    <t>%</t>
  </si>
  <si>
    <t>Serviciul Fiscal de Stat</t>
  </si>
  <si>
    <t>Serviciul Vamal</t>
  </si>
  <si>
    <t>Alți administratori</t>
  </si>
  <si>
    <t>Ministerul Finanțelor (restituirea TVA și accizelor)</t>
  </si>
  <si>
    <t xml:space="preserve">CNAS </t>
  </si>
  <si>
    <t>Contibutii</t>
  </si>
  <si>
    <t>Transferuri</t>
  </si>
  <si>
    <t>CNAM</t>
  </si>
  <si>
    <t>la situația din 30 iunie 2016</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</si>
</sst>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00"/>
    <numFmt numFmtId="174" formatCode="#,##0.0"/>
    <numFmt numFmtId="175" formatCode="0.0000000"/>
    <numFmt numFmtId="176" formatCode="0.0%"/>
  </numFmts>
  <fonts count="149">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0"/>
      <name val="Times New Roman"/>
      <family val="1"/>
    </font>
    <font>
      <b/>
      <i/>
      <sz val="11"/>
      <color indexed="8"/>
      <name val="Times New Roman"/>
      <family val="1"/>
    </font>
    <font>
      <b/>
      <i/>
      <sz val="12"/>
      <name val="Times New Roman"/>
      <family val="1"/>
    </font>
    <font>
      <b/>
      <i/>
      <sz val="11"/>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b/>
      <sz val="11"/>
      <color indexed="12"/>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name val="Times New Roman"/>
      <family val="1"/>
    </font>
    <font>
      <i/>
      <sz val="12"/>
      <color indexed="8"/>
      <name val="Times New Roman"/>
      <family val="1"/>
    </font>
    <font>
      <sz val="14"/>
      <color indexed="8"/>
      <name val="Times New Roman"/>
      <family val="1"/>
    </font>
    <font>
      <b/>
      <sz val="14"/>
      <name val="Times New Roman"/>
      <family val="1"/>
    </font>
    <font>
      <b/>
      <i/>
      <sz val="12"/>
      <color indexed="8"/>
      <name val="Times New Roman"/>
      <family val="1"/>
    </font>
    <font>
      <b/>
      <i/>
      <sz val="14"/>
      <color indexed="8"/>
      <name val="Times New Roman"/>
      <family val="1"/>
    </font>
    <font>
      <b/>
      <i/>
      <sz val="10"/>
      <name val="Times New Roman"/>
      <family val="1"/>
    </font>
    <font>
      <b/>
      <sz val="12"/>
      <color indexed="12"/>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i/>
      <sz val="9"/>
      <name val="Times New Roman"/>
      <family val="1"/>
    </font>
    <font>
      <b/>
      <i/>
      <sz val="9"/>
      <name val="Times New Roman"/>
      <family val="1"/>
    </font>
    <font>
      <b/>
      <i/>
      <sz val="10"/>
      <color indexed="8"/>
      <name val="Times New Roman"/>
      <family val="1"/>
    </font>
    <font>
      <sz val="11"/>
      <color indexed="12"/>
      <name val="Times New Roman"/>
      <family val="1"/>
    </font>
    <font>
      <sz val="12"/>
      <name val="Times New Roman"/>
      <family val="1"/>
    </font>
    <font>
      <sz val="14"/>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imes New Roman"/>
      <family val="1"/>
    </font>
    <font>
      <i/>
      <sz val="14"/>
      <name val="Times New Roman"/>
      <family val="1"/>
    </font>
    <font>
      <i/>
      <sz val="11"/>
      <name val="Times"/>
      <family val="0"/>
    </font>
    <font>
      <sz val="9"/>
      <name val="Tahoma"/>
      <family val="2"/>
    </font>
    <font>
      <b/>
      <sz val="9"/>
      <name val="Tahoma"/>
      <family val="2"/>
    </font>
    <font>
      <sz val="11"/>
      <color indexed="8"/>
      <name val="Arial"/>
      <family val="2"/>
    </font>
    <font>
      <i/>
      <sz val="11"/>
      <color indexed="8"/>
      <name val="Arial"/>
      <family val="2"/>
    </font>
    <font>
      <sz val="10"/>
      <color indexed="8"/>
      <name val="Calibri"/>
      <family val="0"/>
    </font>
    <font>
      <sz val="7"/>
      <color indexed="8"/>
      <name val="Arial"/>
      <family val="0"/>
    </font>
    <font>
      <sz val="8"/>
      <color indexed="8"/>
      <name val="Arial"/>
      <family val="0"/>
    </font>
    <font>
      <sz val="9"/>
      <color indexed="8"/>
      <name val="Arial"/>
      <family val="0"/>
    </font>
    <font>
      <sz val="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family val="1"/>
    </font>
    <font>
      <b/>
      <sz val="12"/>
      <color indexed="8"/>
      <name val="Times"/>
      <family val="1"/>
    </font>
    <font>
      <sz val="12"/>
      <color indexed="8"/>
      <name val="Times"/>
      <family val="1"/>
    </font>
    <font>
      <sz val="13"/>
      <color indexed="8"/>
      <name val="Times"/>
      <family val="1"/>
    </font>
    <font>
      <b/>
      <sz val="11"/>
      <color indexed="8"/>
      <name val="Times"/>
      <family val="1"/>
    </font>
    <font>
      <b/>
      <sz val="11"/>
      <color indexed="12"/>
      <name val="Times"/>
      <family val="1"/>
    </font>
    <font>
      <i/>
      <sz val="11"/>
      <color indexed="8"/>
      <name val="Times"/>
      <family val="0"/>
    </font>
    <font>
      <i/>
      <sz val="10"/>
      <color indexed="8"/>
      <name val="Times"/>
      <family val="0"/>
    </font>
    <font>
      <i/>
      <sz val="11"/>
      <color indexed="60"/>
      <name val="Times New Roman"/>
      <family val="1"/>
    </font>
    <font>
      <sz val="13"/>
      <color indexed="8"/>
      <name val="Times New Roman"/>
      <family val="1"/>
    </font>
    <font>
      <b/>
      <sz val="13"/>
      <color indexed="8"/>
      <name val="Times"/>
      <family val="0"/>
    </font>
    <font>
      <i/>
      <sz val="10"/>
      <color indexed="8"/>
      <name val="Calibri"/>
      <family val="2"/>
    </font>
    <font>
      <i/>
      <sz val="14"/>
      <color indexed="8"/>
      <name val="Times New Roman"/>
      <family val="1"/>
    </font>
    <font>
      <b/>
      <sz val="14"/>
      <color indexed="8"/>
      <name val="Times"/>
      <family val="1"/>
    </font>
    <font>
      <b/>
      <i/>
      <sz val="14"/>
      <color indexed="8"/>
      <name val="Times"/>
      <family val="1"/>
    </font>
    <font>
      <i/>
      <sz val="11"/>
      <color indexed="10"/>
      <name val="Times New Roman"/>
      <family val="1"/>
    </font>
    <font>
      <b/>
      <sz val="11"/>
      <color indexed="10"/>
      <name val="Times New Roman"/>
      <family val="1"/>
    </font>
    <font>
      <i/>
      <sz val="7"/>
      <color indexed="8"/>
      <name val="Arial"/>
      <family val="0"/>
    </font>
    <font>
      <i/>
      <sz val="8"/>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i/>
      <sz val="12"/>
      <color theme="1"/>
      <name val="Times New Roman"/>
      <family val="1"/>
    </font>
    <font>
      <b/>
      <sz val="11"/>
      <color theme="1"/>
      <name val="Times New Roman"/>
      <family val="1"/>
    </font>
    <font>
      <sz val="12"/>
      <color theme="1"/>
      <name val="Times New Roman"/>
      <family val="1"/>
    </font>
    <font>
      <b/>
      <sz val="12"/>
      <color theme="1"/>
      <name val="Times New Roman"/>
      <family val="1"/>
    </font>
    <font>
      <i/>
      <sz val="12"/>
      <color theme="1"/>
      <name val="Times New Roman"/>
      <family val="1"/>
    </font>
    <font>
      <i/>
      <sz val="11"/>
      <color theme="1"/>
      <name val="Times New Roman"/>
      <family val="1"/>
    </font>
    <font>
      <i/>
      <sz val="10"/>
      <color theme="1"/>
      <name val="Times New Roman"/>
      <family val="1"/>
    </font>
    <font>
      <b/>
      <i/>
      <sz val="11"/>
      <color theme="1"/>
      <name val="Times New Roman"/>
      <family val="1"/>
    </font>
    <font>
      <sz val="11"/>
      <color theme="1"/>
      <name val="Times"/>
      <family val="1"/>
    </font>
    <font>
      <b/>
      <sz val="12"/>
      <color theme="1"/>
      <name val="Times"/>
      <family val="1"/>
    </font>
    <font>
      <sz val="12"/>
      <color theme="1"/>
      <name val="Times"/>
      <family val="1"/>
    </font>
    <font>
      <sz val="13"/>
      <color theme="1"/>
      <name val="Times"/>
      <family val="1"/>
    </font>
    <font>
      <b/>
      <sz val="11"/>
      <color theme="1"/>
      <name val="Times"/>
      <family val="1"/>
    </font>
    <font>
      <b/>
      <sz val="11"/>
      <color rgb="FF0000FF"/>
      <name val="Times New Roman"/>
      <family val="1"/>
    </font>
    <font>
      <b/>
      <sz val="12"/>
      <color rgb="FF0000FF"/>
      <name val="Times New Roman"/>
      <family val="1"/>
    </font>
    <font>
      <b/>
      <sz val="11"/>
      <color rgb="FF0000FF"/>
      <name val="Times"/>
      <family val="1"/>
    </font>
    <font>
      <sz val="10"/>
      <color theme="1"/>
      <name val="Times New Roman"/>
      <family val="1"/>
    </font>
    <font>
      <i/>
      <sz val="11"/>
      <color theme="1"/>
      <name val="Times"/>
      <family val="0"/>
    </font>
    <font>
      <i/>
      <sz val="10"/>
      <color theme="1"/>
      <name val="Times"/>
      <family val="0"/>
    </font>
    <font>
      <b/>
      <sz val="9"/>
      <color theme="1"/>
      <name val="Times New Roman"/>
      <family val="1"/>
    </font>
    <font>
      <i/>
      <sz val="11"/>
      <color rgb="FFC00000"/>
      <name val="Times New Roman"/>
      <family val="1"/>
    </font>
    <font>
      <b/>
      <i/>
      <sz val="13"/>
      <color theme="1"/>
      <name val="Times New Roman"/>
      <family val="1"/>
    </font>
    <font>
      <b/>
      <sz val="13"/>
      <color theme="1"/>
      <name val="Times New Roman"/>
      <family val="1"/>
    </font>
    <font>
      <sz val="13"/>
      <color theme="1"/>
      <name val="Times New Roman"/>
      <family val="1"/>
    </font>
    <font>
      <b/>
      <sz val="13"/>
      <color theme="1"/>
      <name val="Times"/>
      <family val="0"/>
    </font>
    <font>
      <sz val="14"/>
      <color theme="1"/>
      <name val="Times New Roman"/>
      <family val="1"/>
    </font>
    <font>
      <i/>
      <sz val="10"/>
      <color theme="1"/>
      <name val="Calibri"/>
      <family val="2"/>
    </font>
    <font>
      <b/>
      <i/>
      <sz val="14"/>
      <color theme="1"/>
      <name val="Times New Roman"/>
      <family val="1"/>
    </font>
    <font>
      <b/>
      <sz val="14"/>
      <color theme="1"/>
      <name val="Times New Roman"/>
      <family val="1"/>
    </font>
    <font>
      <i/>
      <sz val="14"/>
      <color theme="1"/>
      <name val="Times New Roman"/>
      <family val="1"/>
    </font>
    <font>
      <b/>
      <sz val="14"/>
      <color theme="1"/>
      <name val="Times"/>
      <family val="1"/>
    </font>
    <font>
      <b/>
      <i/>
      <sz val="14"/>
      <color theme="1"/>
      <name val="Times"/>
      <family val="1"/>
    </font>
    <font>
      <i/>
      <sz val="11"/>
      <color rgb="FFFF0000"/>
      <name val="Times New Roman"/>
      <family val="1"/>
    </font>
    <font>
      <b/>
      <sz val="11"/>
      <color rgb="FFFF0000"/>
      <name val="Times New Roman"/>
      <family val="1"/>
    </font>
    <font>
      <sz val="11"/>
      <color theme="1"/>
      <name val="Arial"/>
      <family val="2"/>
    </font>
    <font>
      <b/>
      <sz val="10"/>
      <color theme="1"/>
      <name val="Times New Roman"/>
      <family val="1"/>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rgb="FF0070C0"/>
        <bgColor indexed="64"/>
      </patternFill>
    </fill>
    <fill>
      <patternFill patternType="solid">
        <fgColor theme="0"/>
        <bgColor indexed="64"/>
      </patternFill>
    </fill>
    <fill>
      <patternFill patternType="solid">
        <fgColor rgb="FFFF6699"/>
        <bgColor indexed="64"/>
      </patternFill>
    </fill>
    <fill>
      <patternFill patternType="solid">
        <fgColor theme="8" tint="0.39998000860214233"/>
        <bgColor indexed="64"/>
      </patternFill>
    </fill>
    <fill>
      <patternFill patternType="solid">
        <fgColor rgb="FFFFFF99"/>
        <bgColor indexed="64"/>
      </patternFill>
    </fill>
    <fill>
      <patternFill patternType="solid">
        <fgColor indexed="46"/>
        <bgColor indexed="64"/>
      </patternFill>
    </fill>
    <fill>
      <patternFill patternType="solid">
        <fgColor theme="9" tint="-0.24997000396251678"/>
        <bgColor indexed="64"/>
      </patternFill>
    </fill>
    <fill>
      <patternFill patternType="solid">
        <fgColor rgb="FF92D050"/>
        <bgColor indexed="64"/>
      </patternFill>
    </fill>
    <fill>
      <patternFill patternType="solid">
        <fgColor theme="7" tint="0.5999900102615356"/>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ck">
        <color rgb="FFFF0000"/>
      </right>
      <top style="thin"/>
      <bottom style="thin"/>
    </border>
    <border>
      <left style="thick">
        <color rgb="FFFF0000"/>
      </left>
      <right style="thin"/>
      <top style="thin"/>
      <bottom style="thin"/>
    </border>
    <border>
      <left style="thin"/>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border>
    <border>
      <left style="thin"/>
      <right style="thin"/>
      <top style="thin"/>
      <bottom/>
    </border>
    <border>
      <left style="thin"/>
      <right style="thick">
        <color rgb="FFFF0000"/>
      </right>
      <top style="thin"/>
      <bottom/>
    </border>
    <border>
      <left/>
      <right/>
      <top/>
      <bottom style="thin"/>
    </border>
    <border>
      <left style="thin"/>
      <right/>
      <top style="thin"/>
      <bottom style="thin"/>
    </border>
    <border>
      <left style="thin"/>
      <right/>
      <top style="thin"/>
      <bottom/>
    </border>
    <border>
      <left/>
      <right/>
      <top style="thick">
        <color rgb="FFFF0000"/>
      </top>
      <bottom/>
    </border>
    <border>
      <left style="thick">
        <color rgb="FFFF0000"/>
      </left>
      <right/>
      <top style="thick">
        <color rgb="FFFF0000"/>
      </top>
      <bottom/>
    </border>
    <border>
      <left/>
      <right style="thick">
        <color rgb="FFFF0000"/>
      </right>
      <top style="thick">
        <color rgb="FFFF0000"/>
      </top>
      <bottom/>
    </border>
    <border>
      <left/>
      <right style="thin"/>
      <top style="thick">
        <color rgb="FFFF0000"/>
      </top>
      <bottom/>
    </border>
    <border>
      <left style="thin"/>
      <right style="thin"/>
      <top style="thick">
        <color rgb="FFFF0000"/>
      </top>
      <bottom/>
    </border>
    <border>
      <left style="thin"/>
      <right style="thick">
        <color rgb="FFFF0000"/>
      </right>
      <top style="thick">
        <color rgb="FFFF0000"/>
      </top>
      <bottom/>
    </border>
    <border>
      <left style="thick">
        <color rgb="FFFF0000"/>
      </left>
      <right/>
      <top style="thin"/>
      <bottom style="thin"/>
    </border>
    <border>
      <left/>
      <right style="thin"/>
      <top style="thin"/>
      <bottom style="thin"/>
    </border>
    <border>
      <left/>
      <right style="thin"/>
      <top style="thin"/>
      <bottom/>
    </border>
    <border>
      <left style="medium">
        <color rgb="FFFF0000"/>
      </left>
      <right style="thin"/>
      <top style="thin"/>
      <bottom style="thin"/>
    </border>
    <border>
      <left style="thick">
        <color rgb="FFFF0000"/>
      </left>
      <right style="thin"/>
      <top style="thin"/>
      <bottom style="thick">
        <color rgb="FFFF0000"/>
      </bottom>
    </border>
    <border>
      <left style="thin"/>
      <right style="thin"/>
      <top/>
      <bottom/>
    </border>
    <border>
      <left style="thick">
        <color rgb="FFFF0000"/>
      </left>
      <right>
        <color indexed="63"/>
      </right>
      <top style="thin"/>
      <bottom/>
    </border>
    <border>
      <left style="thick">
        <color rgb="FFFF0000"/>
      </left>
      <right>
        <color indexed="63"/>
      </right>
      <top style="thin"/>
      <bottom style="thick">
        <color rgb="FFFF0000"/>
      </bottom>
    </border>
    <border>
      <left style="thick">
        <color theme="6" tint="-0.4999699890613556"/>
      </left>
      <right style="thick">
        <color theme="6" tint="-0.4999699890613556"/>
      </right>
      <top style="thin"/>
      <bottom/>
    </border>
    <border>
      <left style="thick">
        <color theme="6" tint="-0.4999699890613556"/>
      </left>
      <right style="thick">
        <color theme="6" tint="-0.4999699890613556"/>
      </right>
      <top style="thin"/>
      <bottom style="thin"/>
    </border>
    <border>
      <left style="thick">
        <color theme="6" tint="-0.4999699890613556"/>
      </left>
      <right style="thick">
        <color theme="6" tint="-0.4999699890613556"/>
      </right>
      <top style="thin"/>
      <bottom style="thick">
        <color theme="6" tint="-0.4999699890613556"/>
      </bottom>
    </border>
    <border>
      <left>
        <color indexed="63"/>
      </left>
      <right style="thin"/>
      <top style="thin"/>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bottom style="thin"/>
    </border>
    <border>
      <left style="thick">
        <color theme="6" tint="-0.4999699890613556"/>
      </left>
      <right style="thick">
        <color theme="6" tint="-0.4999699890613556"/>
      </right>
      <top style="thick">
        <color theme="6" tint="-0.4999699890613556"/>
      </top>
      <bottom style="thin"/>
    </border>
    <border>
      <left style="thick">
        <color rgb="FFFF0000"/>
      </left>
      <right>
        <color indexed="63"/>
      </right>
      <top/>
      <bottom style="thin"/>
    </border>
    <border>
      <left style="thin"/>
      <right style="thin"/>
      <top/>
      <bottom style="thin"/>
    </border>
    <border>
      <left/>
      <right/>
      <top style="thin"/>
      <bottom style="thin"/>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2" fillId="0" borderId="0">
      <alignment/>
      <protection/>
    </xf>
    <xf numFmtId="0" fontId="2" fillId="0" borderId="0">
      <alignment/>
      <protection/>
    </xf>
    <xf numFmtId="0" fontId="20" fillId="0" borderId="0">
      <alignment/>
      <protection/>
    </xf>
    <xf numFmtId="0" fontId="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858">
    <xf numFmtId="0" fontId="0" fillId="0" borderId="0" xfId="0" applyFont="1" applyAlignment="1">
      <alignment/>
    </xf>
    <xf numFmtId="0" fontId="3" fillId="0" borderId="0" xfId="55" applyFont="1" applyFill="1" applyBorder="1" applyAlignment="1">
      <alignment vertical="center"/>
      <protection/>
    </xf>
    <xf numFmtId="0" fontId="4" fillId="0" borderId="0" xfId="55" applyFont="1" applyFill="1" applyBorder="1" applyAlignment="1">
      <alignment vertical="center"/>
      <protection/>
    </xf>
    <xf numFmtId="0" fontId="5" fillId="0" borderId="0" xfId="55" applyFont="1" applyFill="1" applyBorder="1" applyAlignment="1">
      <alignment vertical="center"/>
      <protection/>
    </xf>
    <xf numFmtId="0" fontId="7" fillId="0" borderId="0" xfId="55" applyFont="1" applyFill="1" applyBorder="1" applyAlignment="1">
      <alignment vertical="center"/>
      <protection/>
    </xf>
    <xf numFmtId="172" fontId="5" fillId="0" borderId="0" xfId="55" applyNumberFormat="1" applyFont="1" applyFill="1" applyBorder="1" applyAlignment="1">
      <alignment vertical="center"/>
      <protection/>
    </xf>
    <xf numFmtId="0" fontId="6" fillId="0" borderId="0" xfId="55" applyFont="1" applyFill="1" applyBorder="1" applyAlignment="1">
      <alignment horizontal="center" vertical="center"/>
      <protection/>
    </xf>
    <xf numFmtId="0" fontId="9" fillId="0" borderId="0" xfId="55" applyFont="1" applyFill="1" applyBorder="1" applyAlignment="1">
      <alignment vertical="center"/>
      <protection/>
    </xf>
    <xf numFmtId="0" fontId="17" fillId="0" borderId="0" xfId="55" applyFont="1" applyFill="1" applyBorder="1" applyAlignment="1">
      <alignment vertical="center"/>
      <protection/>
    </xf>
    <xf numFmtId="0" fontId="19" fillId="0" borderId="0" xfId="55" applyFont="1" applyFill="1" applyBorder="1" applyAlignment="1">
      <alignment vertical="center"/>
      <protection/>
    </xf>
    <xf numFmtId="0" fontId="15" fillId="0" borderId="0" xfId="55" applyFont="1" applyFill="1" applyBorder="1" applyAlignment="1">
      <alignment vertical="center"/>
      <protection/>
    </xf>
    <xf numFmtId="0" fontId="15"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58">
      <alignment/>
      <protection/>
    </xf>
    <xf numFmtId="0" fontId="21" fillId="0" borderId="0" xfId="0" applyFont="1" applyFill="1" applyBorder="1" applyAlignment="1">
      <alignment horizontal="center" vertical="center"/>
    </xf>
    <xf numFmtId="0" fontId="6" fillId="0" borderId="0" xfId="0" applyFont="1" applyFill="1" applyBorder="1" applyAlignment="1">
      <alignment vertical="center"/>
    </xf>
    <xf numFmtId="0" fontId="21" fillId="0" borderId="0" xfId="0" applyFont="1" applyFill="1" applyBorder="1" applyAlignment="1">
      <alignment vertical="center"/>
    </xf>
    <xf numFmtId="0" fontId="18" fillId="0" borderId="0" xfId="55" applyFont="1" applyFill="1" applyBorder="1" applyAlignment="1">
      <alignment vertical="center"/>
      <protection/>
    </xf>
    <xf numFmtId="0" fontId="23" fillId="0" borderId="0" xfId="55" applyFont="1" applyFill="1" applyBorder="1" applyAlignment="1">
      <alignment vertical="center"/>
      <protection/>
    </xf>
    <xf numFmtId="0" fontId="27" fillId="0" borderId="0" xfId="55" applyFont="1" applyFill="1" applyBorder="1" applyAlignment="1">
      <alignment vertical="center"/>
      <protection/>
    </xf>
    <xf numFmtId="0" fontId="16" fillId="0" borderId="0" xfId="55" applyFont="1" applyFill="1" applyBorder="1" applyAlignment="1">
      <alignment vertical="center"/>
      <protection/>
    </xf>
    <xf numFmtId="0" fontId="12" fillId="0" borderId="0" xfId="55" applyFont="1" applyFill="1" applyBorder="1" applyAlignment="1">
      <alignment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111" fillId="0" borderId="0" xfId="0" applyFont="1" applyAlignment="1">
      <alignment/>
    </xf>
    <xf numFmtId="0" fontId="109" fillId="0" borderId="0" xfId="0" applyFont="1" applyAlignment="1">
      <alignment/>
    </xf>
    <xf numFmtId="172" fontId="112" fillId="0" borderId="10" xfId="0" applyNumberFormat="1" applyFont="1" applyBorder="1" applyAlignment="1">
      <alignment horizontal="right" vertical="center"/>
    </xf>
    <xf numFmtId="172" fontId="113" fillId="0" borderId="10" xfId="0" applyNumberFormat="1" applyFont="1" applyBorder="1" applyAlignment="1">
      <alignment horizontal="right" vertical="center"/>
    </xf>
    <xf numFmtId="172" fontId="111" fillId="0" borderId="10" xfId="0" applyNumberFormat="1" applyFont="1" applyBorder="1" applyAlignment="1">
      <alignment horizontal="right" vertical="center"/>
    </xf>
    <xf numFmtId="172" fontId="114" fillId="0" borderId="10" xfId="0" applyNumberFormat="1" applyFont="1" applyBorder="1" applyAlignment="1">
      <alignment horizontal="right" vertical="center"/>
    </xf>
    <xf numFmtId="172" fontId="115" fillId="0" borderId="10" xfId="0" applyNumberFormat="1" applyFont="1" applyBorder="1" applyAlignment="1">
      <alignment horizontal="right" vertical="center"/>
    </xf>
    <xf numFmtId="172" fontId="116" fillId="0" borderId="10" xfId="0" applyNumberFormat="1" applyFont="1" applyBorder="1" applyAlignment="1">
      <alignment horizontal="right" vertical="center"/>
    </xf>
    <xf numFmtId="172" fontId="117" fillId="0" borderId="10" xfId="0" applyNumberFormat="1" applyFont="1" applyBorder="1" applyAlignment="1">
      <alignment horizontal="right" vertical="center"/>
    </xf>
    <xf numFmtId="172" fontId="112" fillId="0" borderId="11" xfId="0" applyNumberFormat="1" applyFont="1" applyBorder="1" applyAlignment="1">
      <alignment horizontal="right" vertical="center"/>
    </xf>
    <xf numFmtId="172" fontId="111" fillId="0" borderId="10" xfId="0" applyNumberFormat="1" applyFont="1" applyBorder="1" applyAlignment="1">
      <alignment horizontal="right" vertical="center"/>
    </xf>
    <xf numFmtId="172" fontId="112" fillId="0" borderId="10" xfId="0" applyNumberFormat="1" applyFont="1" applyBorder="1" applyAlignment="1">
      <alignment horizontal="right" vertical="center"/>
    </xf>
    <xf numFmtId="172" fontId="115" fillId="0" borderId="10" xfId="0" applyNumberFormat="1" applyFont="1" applyBorder="1" applyAlignment="1">
      <alignment horizontal="right" vertical="center"/>
    </xf>
    <xf numFmtId="172" fontId="118" fillId="0" borderId="10" xfId="0" applyNumberFormat="1" applyFont="1" applyBorder="1" applyAlignment="1">
      <alignment horizontal="right" vertical="center"/>
    </xf>
    <xf numFmtId="172" fontId="113" fillId="0" borderId="10" xfId="0" applyNumberFormat="1" applyFont="1" applyBorder="1" applyAlignment="1">
      <alignment horizontal="right" vertical="center"/>
    </xf>
    <xf numFmtId="172" fontId="119" fillId="0" borderId="10" xfId="0" applyNumberFormat="1" applyFont="1" applyBorder="1" applyAlignment="1">
      <alignment horizontal="right" vertical="center"/>
    </xf>
    <xf numFmtId="0" fontId="9" fillId="0" borderId="10" xfId="55" applyFont="1" applyFill="1" applyBorder="1" applyAlignment="1">
      <alignment horizontal="center" vertical="center"/>
      <protection/>
    </xf>
    <xf numFmtId="172" fontId="30" fillId="33" borderId="10" xfId="55" applyNumberFormat="1" applyFont="1" applyFill="1" applyBorder="1" applyAlignment="1">
      <alignment horizontal="right" vertical="center"/>
      <protection/>
    </xf>
    <xf numFmtId="172" fontId="22" fillId="33" borderId="10" xfId="55" applyNumberFormat="1" applyFont="1" applyFill="1" applyBorder="1" applyAlignment="1">
      <alignment horizontal="right" vertical="center" wrapText="1"/>
      <protection/>
    </xf>
    <xf numFmtId="0" fontId="22" fillId="33" borderId="10" xfId="55" applyFont="1" applyFill="1" applyBorder="1" applyAlignment="1">
      <alignment vertical="center" wrapText="1"/>
      <protection/>
    </xf>
    <xf numFmtId="172" fontId="23" fillId="34" borderId="10" xfId="55" applyNumberFormat="1" applyFont="1" applyFill="1" applyBorder="1" applyAlignment="1">
      <alignment horizontal="right" vertical="center"/>
      <protection/>
    </xf>
    <xf numFmtId="172" fontId="23" fillId="34" borderId="10" xfId="55" applyNumberFormat="1" applyFont="1" applyFill="1" applyBorder="1" applyAlignment="1">
      <alignment horizontal="right" vertical="center" wrapText="1"/>
      <protection/>
    </xf>
    <xf numFmtId="0" fontId="23" fillId="34" borderId="10" xfId="55" applyFont="1" applyFill="1" applyBorder="1" applyAlignment="1">
      <alignment horizontal="left" vertical="center" wrapText="1"/>
      <protection/>
    </xf>
    <xf numFmtId="172" fontId="5" fillId="0" borderId="10" xfId="55" applyNumberFormat="1" applyFont="1" applyFill="1" applyBorder="1" applyAlignment="1">
      <alignment horizontal="right" vertical="center"/>
      <protection/>
    </xf>
    <xf numFmtId="172" fontId="18" fillId="0" borderId="10" xfId="55" applyNumberFormat="1" applyFont="1" applyFill="1" applyBorder="1" applyAlignment="1">
      <alignment horizontal="right" vertical="center" wrapText="1"/>
      <protection/>
    </xf>
    <xf numFmtId="0" fontId="18" fillId="0" borderId="10" xfId="55" applyFont="1" applyFill="1" applyBorder="1" applyAlignment="1">
      <alignment horizontal="left" vertical="center" wrapText="1"/>
      <protection/>
    </xf>
    <xf numFmtId="172" fontId="3" fillId="0" borderId="10" xfId="55" applyNumberFormat="1" applyFont="1" applyFill="1" applyBorder="1" applyAlignment="1">
      <alignment horizontal="right" vertical="center" wrapText="1" indent="2"/>
      <protection/>
    </xf>
    <xf numFmtId="0" fontId="3" fillId="0" borderId="10" xfId="55" applyFont="1" applyFill="1" applyBorder="1" applyAlignment="1">
      <alignment horizontal="left" vertical="center" wrapText="1"/>
      <protection/>
    </xf>
    <xf numFmtId="172" fontId="16" fillId="0" borderId="10" xfId="55" applyNumberFormat="1" applyFont="1" applyFill="1" applyBorder="1" applyAlignment="1">
      <alignment horizontal="right" vertical="center"/>
      <protection/>
    </xf>
    <xf numFmtId="172" fontId="16" fillId="0" borderId="10" xfId="55" applyNumberFormat="1" applyFont="1" applyFill="1" applyBorder="1" applyAlignment="1">
      <alignment horizontal="right" vertical="center" wrapText="1"/>
      <protection/>
    </xf>
    <xf numFmtId="172" fontId="17" fillId="0" borderId="10" xfId="55" applyNumberFormat="1" applyFont="1" applyFill="1" applyBorder="1" applyAlignment="1">
      <alignment horizontal="right" vertical="center"/>
      <protection/>
    </xf>
    <xf numFmtId="0" fontId="18" fillId="0" borderId="10" xfId="55" applyFont="1" applyFill="1" applyBorder="1" applyAlignment="1">
      <alignment vertical="center" wrapText="1"/>
      <protection/>
    </xf>
    <xf numFmtId="172" fontId="17" fillId="35" borderId="10" xfId="55" applyNumberFormat="1" applyFont="1" applyFill="1" applyBorder="1" applyAlignment="1">
      <alignment horizontal="right" vertical="center"/>
      <protection/>
    </xf>
    <xf numFmtId="172" fontId="26" fillId="35" borderId="10" xfId="55" applyNumberFormat="1" applyFont="1" applyFill="1" applyBorder="1" applyAlignment="1">
      <alignment horizontal="right" vertical="center" wrapText="1"/>
      <protection/>
    </xf>
    <xf numFmtId="0" fontId="26" fillId="35" borderId="10" xfId="55" applyFont="1" applyFill="1" applyBorder="1" applyAlignment="1">
      <alignment horizontal="left" vertical="center" wrapText="1"/>
      <protection/>
    </xf>
    <xf numFmtId="172" fontId="10" fillId="0" borderId="10" xfId="55" applyNumberFormat="1" applyFont="1" applyFill="1" applyBorder="1" applyAlignment="1">
      <alignment horizontal="right" vertical="center" wrapText="1"/>
      <protection/>
    </xf>
    <xf numFmtId="0" fontId="10" fillId="0" borderId="10" xfId="55" applyFont="1" applyFill="1" applyBorder="1" applyAlignment="1">
      <alignment horizontal="left" vertical="center" wrapText="1"/>
      <protection/>
    </xf>
    <xf numFmtId="172" fontId="5" fillId="0" borderId="10" xfId="55" applyNumberFormat="1" applyFont="1" applyFill="1" applyBorder="1" applyAlignment="1">
      <alignment horizontal="right" vertical="center" wrapText="1"/>
      <protection/>
    </xf>
    <xf numFmtId="0" fontId="5" fillId="0" borderId="10" xfId="55" applyFont="1" applyFill="1" applyBorder="1" applyAlignment="1">
      <alignment horizontal="left" vertical="center" wrapText="1"/>
      <protection/>
    </xf>
    <xf numFmtId="172" fontId="8" fillId="34" borderId="10" xfId="55" applyNumberFormat="1" applyFont="1" applyFill="1" applyBorder="1" applyAlignment="1">
      <alignment horizontal="right" vertical="center" wrapText="1"/>
      <protection/>
    </xf>
    <xf numFmtId="0" fontId="8" fillId="34" borderId="10" xfId="55" applyFont="1" applyFill="1" applyBorder="1" applyAlignment="1">
      <alignment horizontal="left" vertical="center" wrapText="1"/>
      <protection/>
    </xf>
    <xf numFmtId="172" fontId="5" fillId="36" borderId="10" xfId="55" applyNumberFormat="1" applyFont="1" applyFill="1" applyBorder="1" applyAlignment="1">
      <alignment horizontal="right" vertical="center"/>
      <protection/>
    </xf>
    <xf numFmtId="172" fontId="5" fillId="37" borderId="10" xfId="55" applyNumberFormat="1" applyFont="1" applyFill="1" applyBorder="1" applyAlignment="1">
      <alignment horizontal="right" vertical="center"/>
      <protection/>
    </xf>
    <xf numFmtId="172" fontId="18" fillId="34" borderId="10" xfId="55" applyNumberFormat="1" applyFont="1" applyFill="1" applyBorder="1" applyAlignment="1">
      <alignment horizontal="right" vertical="center"/>
      <protection/>
    </xf>
    <xf numFmtId="0" fontId="23" fillId="34" borderId="10" xfId="55" applyFont="1" applyFill="1" applyBorder="1" applyAlignment="1">
      <alignment vertical="center" wrapText="1"/>
      <protection/>
    </xf>
    <xf numFmtId="0" fontId="5" fillId="0" borderId="10" xfId="55" applyFont="1" applyFill="1" applyBorder="1" applyAlignment="1">
      <alignment vertical="center" wrapText="1"/>
      <protection/>
    </xf>
    <xf numFmtId="172" fontId="120" fillId="0" borderId="10" xfId="0" applyNumberFormat="1" applyFont="1" applyFill="1" applyBorder="1" applyAlignment="1">
      <alignment horizontal="right" vertical="center" wrapText="1"/>
    </xf>
    <xf numFmtId="0" fontId="120" fillId="0" borderId="10" xfId="0" applyFont="1" applyFill="1" applyBorder="1" applyAlignment="1">
      <alignment horizontal="left" vertical="center" wrapText="1"/>
    </xf>
    <xf numFmtId="172" fontId="15" fillId="0" borderId="10" xfId="55" applyNumberFormat="1" applyFont="1" applyFill="1" applyBorder="1" applyAlignment="1">
      <alignment horizontal="right" vertical="center"/>
      <protection/>
    </xf>
    <xf numFmtId="172" fontId="15" fillId="34" borderId="10" xfId="55" applyNumberFormat="1" applyFont="1" applyFill="1" applyBorder="1" applyAlignment="1">
      <alignment horizontal="right" vertical="center"/>
      <protection/>
    </xf>
    <xf numFmtId="172" fontId="121" fillId="34" borderId="10" xfId="0" applyNumberFormat="1" applyFont="1" applyFill="1" applyBorder="1" applyAlignment="1">
      <alignment horizontal="right" vertical="center" wrapText="1"/>
    </xf>
    <xf numFmtId="0" fontId="121" fillId="34" borderId="10" xfId="0" applyFont="1" applyFill="1" applyBorder="1" applyAlignment="1">
      <alignment horizontal="left" vertical="center" wrapText="1"/>
    </xf>
    <xf numFmtId="172" fontId="5" fillId="38" borderId="10" xfId="55" applyNumberFormat="1" applyFont="1" applyFill="1" applyBorder="1" applyAlignment="1">
      <alignment horizontal="right" vertical="center"/>
      <protection/>
    </xf>
    <xf numFmtId="172" fontId="6" fillId="0" borderId="10" xfId="55" applyNumberFormat="1" applyFont="1" applyFill="1" applyBorder="1" applyAlignment="1">
      <alignment horizontal="right" vertical="center"/>
      <protection/>
    </xf>
    <xf numFmtId="172" fontId="12" fillId="13" borderId="10" xfId="55" applyNumberFormat="1" applyFont="1" applyFill="1" applyBorder="1" applyAlignment="1">
      <alignment horizontal="right" vertical="center"/>
      <protection/>
    </xf>
    <xf numFmtId="172" fontId="31" fillId="13" borderId="10" xfId="55" applyNumberFormat="1" applyFont="1" applyFill="1" applyBorder="1" applyAlignment="1">
      <alignment horizontal="right" vertical="center" wrapText="1"/>
      <protection/>
    </xf>
    <xf numFmtId="172" fontId="12" fillId="12" borderId="10" xfId="55" applyNumberFormat="1" applyFont="1" applyFill="1" applyBorder="1" applyAlignment="1">
      <alignment horizontal="right" vertical="center"/>
      <protection/>
    </xf>
    <xf numFmtId="172" fontId="30" fillId="12" borderId="10" xfId="55" applyNumberFormat="1" applyFont="1" applyFill="1" applyBorder="1" applyAlignment="1">
      <alignment horizontal="right" vertical="center"/>
      <protection/>
    </xf>
    <xf numFmtId="172" fontId="12" fillId="0" borderId="10" xfId="55" applyNumberFormat="1" applyFont="1" applyFill="1" applyBorder="1" applyAlignment="1">
      <alignment horizontal="right" vertical="center"/>
      <protection/>
    </xf>
    <xf numFmtId="172" fontId="18" fillId="0" borderId="10" xfId="55" applyNumberFormat="1" applyFont="1" applyFill="1" applyBorder="1" applyAlignment="1">
      <alignment horizontal="right" vertical="center"/>
      <protection/>
    </xf>
    <xf numFmtId="0" fontId="18" fillId="0" borderId="10" xfId="55" applyFont="1" applyFill="1" applyBorder="1" applyAlignment="1">
      <alignment vertical="center"/>
      <protection/>
    </xf>
    <xf numFmtId="0" fontId="122" fillId="0" borderId="10" xfId="0" applyFont="1" applyFill="1" applyBorder="1" applyAlignment="1">
      <alignment horizontal="left" vertical="center" wrapText="1"/>
    </xf>
    <xf numFmtId="172" fontId="29" fillId="13" borderId="10" xfId="55" applyNumberFormat="1" applyFont="1" applyFill="1" applyBorder="1" applyAlignment="1">
      <alignment horizontal="right" vertical="center"/>
      <protection/>
    </xf>
    <xf numFmtId="172" fontId="19" fillId="0" borderId="10" xfId="55" applyNumberFormat="1" applyFont="1" applyFill="1" applyBorder="1" applyAlignment="1">
      <alignment horizontal="right" vertical="center"/>
      <protection/>
    </xf>
    <xf numFmtId="172" fontId="32" fillId="0" borderId="10" xfId="55" applyNumberFormat="1" applyFont="1" applyFill="1" applyBorder="1" applyAlignment="1">
      <alignment horizontal="right" vertical="center" wrapText="1"/>
      <protection/>
    </xf>
    <xf numFmtId="0" fontId="32" fillId="0" borderId="10" xfId="55" applyFont="1" applyFill="1" applyBorder="1" applyAlignment="1">
      <alignment vertical="center" wrapText="1"/>
      <protection/>
    </xf>
    <xf numFmtId="172" fontId="7" fillId="0" borderId="10" xfId="55" applyNumberFormat="1" applyFont="1" applyFill="1" applyBorder="1" applyAlignment="1">
      <alignment horizontal="right" vertical="center"/>
      <protection/>
    </xf>
    <xf numFmtId="0" fontId="17" fillId="0" borderId="10" xfId="55" applyFont="1" applyFill="1" applyBorder="1" applyAlignment="1">
      <alignment vertical="center" wrapText="1"/>
      <protection/>
    </xf>
    <xf numFmtId="172" fontId="12" fillId="33" borderId="10" xfId="55" applyNumberFormat="1" applyFont="1" applyFill="1" applyBorder="1" applyAlignment="1">
      <alignment horizontal="right" vertical="center"/>
      <protection/>
    </xf>
    <xf numFmtId="172" fontId="5" fillId="39" borderId="10" xfId="55" applyNumberFormat="1" applyFont="1" applyFill="1" applyBorder="1" applyAlignment="1">
      <alignment horizontal="right" vertical="center"/>
      <protection/>
    </xf>
    <xf numFmtId="172" fontId="23" fillId="39" borderId="10" xfId="55" applyNumberFormat="1" applyFont="1" applyFill="1" applyBorder="1" applyAlignment="1">
      <alignment horizontal="right" vertical="center" wrapText="1"/>
      <protection/>
    </xf>
    <xf numFmtId="0" fontId="23" fillId="39" borderId="10" xfId="55" applyFont="1" applyFill="1" applyBorder="1" applyAlignment="1">
      <alignment horizontal="left" vertical="center" wrapText="1"/>
      <protection/>
    </xf>
    <xf numFmtId="172" fontId="15" fillId="33" borderId="10" xfId="55" applyNumberFormat="1" applyFont="1" applyFill="1" applyBorder="1" applyAlignment="1">
      <alignment horizontal="right" vertical="center"/>
      <protection/>
    </xf>
    <xf numFmtId="172" fontId="8" fillId="0" borderId="10" xfId="55" applyNumberFormat="1" applyFont="1" applyFill="1" applyBorder="1" applyAlignment="1">
      <alignment horizontal="right" vertical="center" wrapText="1"/>
      <protection/>
    </xf>
    <xf numFmtId="0" fontId="8" fillId="0" borderId="10" xfId="55" applyFont="1" applyFill="1" applyBorder="1" applyAlignment="1">
      <alignment vertical="center" wrapText="1"/>
      <protection/>
    </xf>
    <xf numFmtId="0" fontId="8" fillId="0" borderId="10" xfId="55" applyFont="1" applyFill="1" applyBorder="1" applyAlignment="1">
      <alignment horizontal="left" vertical="center" wrapText="1"/>
      <protection/>
    </xf>
    <xf numFmtId="172" fontId="7" fillId="0" borderId="10" xfId="55" applyNumberFormat="1" applyFont="1" applyFill="1" applyBorder="1" applyAlignment="1">
      <alignment horizontal="right" vertical="center" wrapText="1"/>
      <protection/>
    </xf>
    <xf numFmtId="0" fontId="7" fillId="0" borderId="10" xfId="55" applyFont="1" applyFill="1" applyBorder="1" applyAlignment="1">
      <alignment horizontal="left" vertical="center" wrapText="1"/>
      <protection/>
    </xf>
    <xf numFmtId="172" fontId="121" fillId="0" borderId="10" xfId="0" applyNumberFormat="1" applyFont="1" applyFill="1" applyBorder="1" applyAlignment="1">
      <alignment horizontal="right" vertical="center" wrapText="1"/>
    </xf>
    <xf numFmtId="0" fontId="121" fillId="0" borderId="10" xfId="0" applyFont="1" applyFill="1" applyBorder="1" applyAlignment="1">
      <alignment horizontal="left" vertical="center" wrapText="1"/>
    </xf>
    <xf numFmtId="172" fontId="121" fillId="0" borderId="10" xfId="0" applyNumberFormat="1" applyFont="1" applyFill="1" applyBorder="1" applyAlignment="1">
      <alignment horizontal="right" vertical="center" wrapText="1"/>
    </xf>
    <xf numFmtId="0" fontId="121" fillId="0" borderId="10" xfId="0" applyFont="1" applyFill="1" applyBorder="1" applyAlignment="1">
      <alignment horizontal="left" vertical="center" wrapText="1"/>
    </xf>
    <xf numFmtId="172" fontId="123" fillId="0" borderId="10" xfId="0" applyNumberFormat="1" applyFont="1" applyFill="1" applyBorder="1" applyAlignment="1">
      <alignment horizontal="right" vertical="center" wrapText="1"/>
    </xf>
    <xf numFmtId="172" fontId="120" fillId="0" borderId="10" xfId="0" applyNumberFormat="1" applyFont="1" applyFill="1" applyBorder="1" applyAlignment="1">
      <alignment horizontal="right" vertical="center" wrapText="1"/>
    </xf>
    <xf numFmtId="0" fontId="120" fillId="0" borderId="10" xfId="0" applyFont="1" applyFill="1" applyBorder="1" applyAlignment="1">
      <alignment horizontal="left" vertical="center" wrapText="1"/>
    </xf>
    <xf numFmtId="172" fontId="15" fillId="9" borderId="10" xfId="55" applyNumberFormat="1" applyFont="1" applyFill="1" applyBorder="1" applyAlignment="1">
      <alignment horizontal="right" vertical="center"/>
      <protection/>
    </xf>
    <xf numFmtId="172" fontId="23" fillId="9" borderId="10" xfId="55" applyNumberFormat="1" applyFont="1" applyFill="1" applyBorder="1" applyAlignment="1">
      <alignment horizontal="right" vertical="center"/>
      <protection/>
    </xf>
    <xf numFmtId="172" fontId="23" fillId="33" borderId="10" xfId="55" applyNumberFormat="1" applyFont="1" applyFill="1" applyBorder="1" applyAlignment="1">
      <alignment horizontal="right" vertical="center" wrapText="1"/>
      <protection/>
    </xf>
    <xf numFmtId="172" fontId="5" fillId="33" borderId="10" xfId="55" applyNumberFormat="1" applyFont="1" applyFill="1" applyBorder="1" applyAlignment="1">
      <alignment horizontal="right" vertical="center"/>
      <protection/>
    </xf>
    <xf numFmtId="172" fontId="23" fillId="33" borderId="10" xfId="55" applyNumberFormat="1" applyFont="1" applyFill="1" applyBorder="1" applyAlignment="1">
      <alignment horizontal="left" vertical="center" wrapText="1"/>
      <protection/>
    </xf>
    <xf numFmtId="172" fontId="22" fillId="33" borderId="10" xfId="55" applyNumberFormat="1" applyFont="1" applyFill="1" applyBorder="1" applyAlignment="1">
      <alignment vertical="center" wrapText="1"/>
      <protection/>
    </xf>
    <xf numFmtId="172" fontId="23" fillId="34" borderId="10" xfId="55" applyNumberFormat="1" applyFont="1" applyFill="1" applyBorder="1" applyAlignment="1">
      <alignment vertical="center" wrapText="1"/>
      <protection/>
    </xf>
    <xf numFmtId="172" fontId="18" fillId="0" borderId="10" xfId="55" applyNumberFormat="1" applyFont="1" applyFill="1" applyBorder="1" applyAlignment="1">
      <alignment vertical="center" wrapText="1"/>
      <protection/>
    </xf>
    <xf numFmtId="172" fontId="3" fillId="0" borderId="10" xfId="55" applyNumberFormat="1" applyFont="1" applyFill="1" applyBorder="1" applyAlignment="1">
      <alignment vertical="center" wrapText="1"/>
      <protection/>
    </xf>
    <xf numFmtId="172" fontId="16" fillId="0" borderId="10" xfId="55" applyNumberFormat="1" applyFont="1" applyFill="1" applyBorder="1" applyAlignment="1">
      <alignment vertical="center" wrapText="1"/>
      <protection/>
    </xf>
    <xf numFmtId="172" fontId="26" fillId="35" borderId="10" xfId="55" applyNumberFormat="1" applyFont="1" applyFill="1" applyBorder="1" applyAlignment="1">
      <alignment vertical="center" wrapText="1"/>
      <protection/>
    </xf>
    <xf numFmtId="172" fontId="10" fillId="0" borderId="10" xfId="55" applyNumberFormat="1" applyFont="1" applyFill="1" applyBorder="1" applyAlignment="1">
      <alignment vertical="center" wrapText="1"/>
      <protection/>
    </xf>
    <xf numFmtId="172" fontId="5" fillId="0" borderId="10" xfId="55" applyNumberFormat="1" applyFont="1" applyFill="1" applyBorder="1" applyAlignment="1">
      <alignment vertical="center" wrapText="1"/>
      <protection/>
    </xf>
    <xf numFmtId="172" fontId="8" fillId="34" borderId="10" xfId="55" applyNumberFormat="1" applyFont="1" applyFill="1" applyBorder="1" applyAlignment="1">
      <alignment vertical="center" wrapText="1"/>
      <protection/>
    </xf>
    <xf numFmtId="172" fontId="120" fillId="0" borderId="10" xfId="0" applyNumberFormat="1" applyFont="1" applyFill="1" applyBorder="1" applyAlignment="1">
      <alignment vertical="center" wrapText="1"/>
    </xf>
    <xf numFmtId="172" fontId="121" fillId="34" borderId="10" xfId="0" applyNumberFormat="1" applyFont="1" applyFill="1" applyBorder="1" applyAlignment="1">
      <alignment vertical="center" wrapText="1"/>
    </xf>
    <xf numFmtId="172" fontId="31" fillId="13" borderId="10" xfId="55" applyNumberFormat="1" applyFont="1" applyFill="1" applyBorder="1" applyAlignment="1">
      <alignment vertical="center" wrapText="1"/>
      <protection/>
    </xf>
    <xf numFmtId="172" fontId="18" fillId="0" borderId="10" xfId="55" applyNumberFormat="1" applyFont="1" applyFill="1" applyBorder="1" applyAlignment="1">
      <alignment vertical="center"/>
      <protection/>
    </xf>
    <xf numFmtId="172" fontId="32" fillId="0" borderId="10" xfId="55" applyNumberFormat="1" applyFont="1" applyFill="1" applyBorder="1" applyAlignment="1">
      <alignment vertical="center" wrapText="1"/>
      <protection/>
    </xf>
    <xf numFmtId="172" fontId="23" fillId="39" borderId="10" xfId="55" applyNumberFormat="1" applyFont="1" applyFill="1" applyBorder="1" applyAlignment="1">
      <alignment vertical="center" wrapText="1"/>
      <protection/>
    </xf>
    <xf numFmtId="172" fontId="30" fillId="33" borderId="10" xfId="55" applyNumberFormat="1" applyFont="1" applyFill="1" applyBorder="1" applyAlignment="1">
      <alignment vertical="center"/>
      <protection/>
    </xf>
    <xf numFmtId="172" fontId="8" fillId="0" borderId="10" xfId="55" applyNumberFormat="1" applyFont="1" applyFill="1" applyBorder="1" applyAlignment="1">
      <alignment vertical="center" wrapText="1"/>
      <protection/>
    </xf>
    <xf numFmtId="172" fontId="7" fillId="0" borderId="10" xfId="55" applyNumberFormat="1" applyFont="1" applyFill="1" applyBorder="1" applyAlignment="1">
      <alignment vertical="center" wrapText="1"/>
      <protection/>
    </xf>
    <xf numFmtId="172" fontId="121" fillId="0" borderId="10" xfId="0" applyNumberFormat="1" applyFont="1" applyFill="1" applyBorder="1" applyAlignment="1">
      <alignment vertical="center" wrapText="1"/>
    </xf>
    <xf numFmtId="172" fontId="121" fillId="0" borderId="10" xfId="0" applyNumberFormat="1" applyFont="1" applyFill="1" applyBorder="1" applyAlignment="1">
      <alignment vertical="center" wrapText="1"/>
    </xf>
    <xf numFmtId="172" fontId="123" fillId="0" borderId="10" xfId="0" applyNumberFormat="1" applyFont="1" applyFill="1" applyBorder="1" applyAlignment="1">
      <alignment vertical="center" wrapText="1"/>
    </xf>
    <xf numFmtId="172" fontId="120" fillId="0" borderId="10" xfId="0" applyNumberFormat="1" applyFont="1" applyFill="1" applyBorder="1" applyAlignment="1">
      <alignment vertical="center" wrapText="1"/>
    </xf>
    <xf numFmtId="172" fontId="117" fillId="0" borderId="10" xfId="0" applyNumberFormat="1" applyFont="1" applyBorder="1" applyAlignment="1">
      <alignment horizontal="right" vertical="center"/>
    </xf>
    <xf numFmtId="172" fontId="111" fillId="0" borderId="10" xfId="0" applyNumberFormat="1" applyFont="1" applyBorder="1" applyAlignment="1">
      <alignment horizontal="right" vertical="center"/>
    </xf>
    <xf numFmtId="0" fontId="34" fillId="0" borderId="10" xfId="55" applyFont="1" applyFill="1" applyBorder="1" applyAlignment="1">
      <alignment vertical="center"/>
      <protection/>
    </xf>
    <xf numFmtId="0" fontId="38" fillId="13" borderId="10" xfId="55" applyFont="1" applyFill="1" applyBorder="1" applyAlignment="1">
      <alignment vertical="center" wrapText="1"/>
      <protection/>
    </xf>
    <xf numFmtId="172" fontId="112" fillId="0" borderId="10" xfId="0" applyNumberFormat="1" applyFont="1" applyBorder="1" applyAlignment="1">
      <alignment horizontal="right" vertical="center"/>
    </xf>
    <xf numFmtId="172" fontId="115" fillId="0" borderId="10" xfId="0" applyNumberFormat="1" applyFont="1" applyBorder="1" applyAlignment="1">
      <alignment horizontal="right" vertical="center"/>
    </xf>
    <xf numFmtId="0" fontId="34" fillId="0" borderId="10" xfId="55" applyFont="1" applyFill="1" applyBorder="1" applyAlignment="1">
      <alignment horizontal="left" vertical="center" wrapText="1"/>
      <protection/>
    </xf>
    <xf numFmtId="0" fontId="36" fillId="0" borderId="10" xfId="55" applyFont="1" applyFill="1" applyBorder="1" applyAlignment="1">
      <alignment horizontal="left" vertical="center" wrapText="1"/>
      <protection/>
    </xf>
    <xf numFmtId="0" fontId="10" fillId="0" borderId="10" xfId="55" applyFont="1" applyFill="1" applyBorder="1" applyAlignment="1">
      <alignment horizontal="left" vertical="center" wrapText="1" indent="1"/>
      <protection/>
    </xf>
    <xf numFmtId="0" fontId="35" fillId="0" borderId="10" xfId="55" applyFont="1" applyFill="1" applyBorder="1" applyAlignment="1">
      <alignment horizontal="left" vertical="center" wrapText="1"/>
      <protection/>
    </xf>
    <xf numFmtId="172" fontId="118" fillId="0" borderId="10" xfId="0" applyNumberFormat="1" applyFont="1" applyBorder="1" applyAlignment="1">
      <alignment horizontal="right" vertical="center"/>
    </xf>
    <xf numFmtId="0" fontId="10" fillId="0" borderId="10" xfId="55" applyFont="1" applyFill="1" applyBorder="1" applyAlignment="1">
      <alignment horizontal="left" vertical="center" indent="1"/>
      <protection/>
    </xf>
    <xf numFmtId="0" fontId="111" fillId="0" borderId="10" xfId="0" applyFont="1" applyFill="1" applyBorder="1" applyAlignment="1">
      <alignment horizontal="left" vertical="center" wrapText="1"/>
    </xf>
    <xf numFmtId="172" fontId="114" fillId="0" borderId="10" xfId="0" applyNumberFormat="1" applyFont="1" applyBorder="1" applyAlignment="1">
      <alignment horizontal="right" vertical="center"/>
    </xf>
    <xf numFmtId="172" fontId="8" fillId="33" borderId="10" xfId="55" applyNumberFormat="1" applyFont="1" applyFill="1" applyBorder="1" applyAlignment="1">
      <alignment horizontal="left" vertical="center" wrapText="1"/>
      <protection/>
    </xf>
    <xf numFmtId="172" fontId="117" fillId="0" borderId="10" xfId="0" applyNumberFormat="1" applyFont="1" applyBorder="1" applyAlignment="1">
      <alignment horizontal="right" vertical="center"/>
    </xf>
    <xf numFmtId="0" fontId="23" fillId="34" borderId="10" xfId="55" applyFont="1" applyFill="1" applyBorder="1" applyAlignment="1">
      <alignment horizontal="center" vertical="center"/>
      <protection/>
    </xf>
    <xf numFmtId="0" fontId="15" fillId="0" borderId="10" xfId="55" applyFont="1" applyFill="1" applyBorder="1" applyAlignment="1">
      <alignment horizontal="center" vertical="center"/>
      <protection/>
    </xf>
    <xf numFmtId="0" fontId="10" fillId="0" borderId="10" xfId="55" applyFont="1" applyFill="1" applyBorder="1" applyAlignment="1">
      <alignment horizontal="left" vertical="center" wrapText="1" indent="2"/>
      <protection/>
    </xf>
    <xf numFmtId="0" fontId="17" fillId="35" borderId="10" xfId="55" applyFont="1" applyFill="1" applyBorder="1" applyAlignment="1">
      <alignment horizontal="left" vertical="center" wrapText="1"/>
      <protection/>
    </xf>
    <xf numFmtId="0" fontId="8" fillId="34" borderId="10" xfId="55" applyFont="1" applyFill="1" applyBorder="1" applyAlignment="1">
      <alignment horizontal="center" vertical="center"/>
      <protection/>
    </xf>
    <xf numFmtId="49" fontId="23" fillId="0" borderId="10" xfId="55" applyNumberFormat="1" applyFont="1" applyFill="1" applyBorder="1" applyAlignment="1">
      <alignment horizontal="center" vertical="center"/>
      <protection/>
    </xf>
    <xf numFmtId="49" fontId="15" fillId="0" borderId="10" xfId="55" applyNumberFormat="1" applyFont="1" applyFill="1" applyBorder="1" applyAlignment="1">
      <alignment horizontal="center" vertical="center"/>
      <protection/>
    </xf>
    <xf numFmtId="49" fontId="5" fillId="0" borderId="10" xfId="55" applyNumberFormat="1" applyFont="1" applyFill="1" applyBorder="1" applyAlignment="1">
      <alignment horizontal="center" vertical="center"/>
      <protection/>
    </xf>
    <xf numFmtId="172" fontId="26" fillId="0" borderId="10" xfId="55" applyNumberFormat="1" applyFont="1" applyFill="1" applyBorder="1" applyAlignment="1">
      <alignment horizontal="right" vertical="center"/>
      <protection/>
    </xf>
    <xf numFmtId="172" fontId="26" fillId="0" borderId="10" xfId="55" applyNumberFormat="1" applyFont="1" applyFill="1" applyBorder="1" applyAlignment="1">
      <alignment vertical="center"/>
      <protection/>
    </xf>
    <xf numFmtId="173" fontId="8" fillId="0" borderId="0" xfId="55" applyNumberFormat="1" applyFont="1" applyFill="1" applyBorder="1" applyAlignment="1">
      <alignment horizontal="center" vertical="center"/>
      <protection/>
    </xf>
    <xf numFmtId="0" fontId="9" fillId="0" borderId="10" xfId="55" applyFont="1" applyFill="1" applyBorder="1" applyAlignment="1">
      <alignment horizontal="center" vertical="center" wrapText="1"/>
      <protection/>
    </xf>
    <xf numFmtId="0" fontId="15" fillId="34" borderId="10" xfId="55" applyFont="1" applyFill="1" applyBorder="1" applyAlignment="1">
      <alignment horizontal="left" vertical="center" wrapText="1"/>
      <protection/>
    </xf>
    <xf numFmtId="0" fontId="15" fillId="34" borderId="10" xfId="55" applyFont="1" applyFill="1" applyBorder="1" applyAlignment="1">
      <alignment vertical="center" wrapText="1"/>
      <protection/>
    </xf>
    <xf numFmtId="0" fontId="113" fillId="34" borderId="10" xfId="0" applyFont="1" applyFill="1" applyBorder="1" applyAlignment="1">
      <alignment horizontal="left" vertical="center" wrapText="1"/>
    </xf>
    <xf numFmtId="0" fontId="6" fillId="0" borderId="10" xfId="55" applyFont="1" applyFill="1" applyBorder="1" applyAlignment="1">
      <alignment vertical="center" wrapText="1"/>
      <protection/>
    </xf>
    <xf numFmtId="0" fontId="6" fillId="0" borderId="10" xfId="55" applyFont="1" applyFill="1" applyBorder="1" applyAlignment="1">
      <alignment horizontal="left" vertical="center" wrapText="1"/>
      <protection/>
    </xf>
    <xf numFmtId="0" fontId="7" fillId="0" borderId="10" xfId="55" applyFont="1" applyFill="1" applyBorder="1" applyAlignment="1">
      <alignment horizontal="left" vertical="center" wrapText="1" indent="2"/>
      <protection/>
    </xf>
    <xf numFmtId="0" fontId="115" fillId="0" borderId="10" xfId="0" applyFont="1" applyFill="1" applyBorder="1" applyAlignment="1">
      <alignment horizontal="left" vertical="center" wrapText="1"/>
    </xf>
    <xf numFmtId="0" fontId="113" fillId="0" borderId="10" xfId="0" applyFont="1" applyFill="1" applyBorder="1" applyAlignment="1">
      <alignment horizontal="left" vertical="center" wrapText="1"/>
    </xf>
    <xf numFmtId="172" fontId="5" fillId="34" borderId="10" xfId="55" applyNumberFormat="1" applyFont="1" applyFill="1" applyBorder="1" applyAlignment="1">
      <alignment horizontal="right" vertical="center"/>
      <protection/>
    </xf>
    <xf numFmtId="172" fontId="5" fillId="13" borderId="10" xfId="55" applyNumberFormat="1" applyFont="1" applyFill="1" applyBorder="1" applyAlignment="1">
      <alignment horizontal="right" vertical="center"/>
      <protection/>
    </xf>
    <xf numFmtId="172" fontId="17" fillId="13" borderId="10" xfId="55" applyNumberFormat="1" applyFont="1" applyFill="1" applyBorder="1" applyAlignment="1">
      <alignment horizontal="right" vertical="center"/>
      <protection/>
    </xf>
    <xf numFmtId="172" fontId="40" fillId="0" borderId="10" xfId="55" applyNumberFormat="1" applyFont="1" applyFill="1" applyBorder="1" applyAlignment="1">
      <alignment horizontal="right" vertical="center"/>
      <protection/>
    </xf>
    <xf numFmtId="172" fontId="23" fillId="12" borderId="10" xfId="55" applyNumberFormat="1" applyFont="1" applyFill="1" applyBorder="1" applyAlignment="1">
      <alignment horizontal="right" vertical="center"/>
      <protection/>
    </xf>
    <xf numFmtId="172" fontId="23" fillId="12" borderId="10" xfId="55" applyNumberFormat="1" applyFont="1" applyFill="1" applyBorder="1" applyAlignment="1">
      <alignment horizontal="right" vertical="center" wrapText="1"/>
      <protection/>
    </xf>
    <xf numFmtId="172" fontId="41" fillId="0" borderId="10" xfId="55" applyNumberFormat="1" applyFont="1" applyFill="1" applyBorder="1" applyAlignment="1">
      <alignment horizontal="right" vertical="center" wrapText="1"/>
      <protection/>
    </xf>
    <xf numFmtId="172" fontId="42" fillId="0" borderId="10" xfId="55" applyNumberFormat="1" applyFont="1" applyFill="1" applyBorder="1" applyAlignment="1">
      <alignment horizontal="right" vertical="center" wrapText="1"/>
      <protection/>
    </xf>
    <xf numFmtId="172" fontId="124" fillId="0" borderId="10" xfId="0" applyNumberFormat="1" applyFont="1" applyFill="1" applyBorder="1" applyAlignment="1">
      <alignment horizontal="right" vertical="center" wrapText="1"/>
    </xf>
    <xf numFmtId="172" fontId="125" fillId="0" borderId="10" xfId="55" applyNumberFormat="1" applyFont="1" applyFill="1" applyBorder="1" applyAlignment="1">
      <alignment horizontal="right" vertical="center"/>
      <protection/>
    </xf>
    <xf numFmtId="172" fontId="126" fillId="0" borderId="10" xfId="55" applyNumberFormat="1" applyFont="1" applyFill="1" applyBorder="1" applyAlignment="1">
      <alignment horizontal="right" vertical="center" wrapText="1"/>
      <protection/>
    </xf>
    <xf numFmtId="172" fontId="125" fillId="0" borderId="10" xfId="55" applyNumberFormat="1" applyFont="1" applyFill="1" applyBorder="1" applyAlignment="1">
      <alignment horizontal="right" vertical="center" wrapText="1"/>
      <protection/>
    </xf>
    <xf numFmtId="172" fontId="127" fillId="0" borderId="10" xfId="0" applyNumberFormat="1" applyFont="1" applyFill="1" applyBorder="1" applyAlignment="1">
      <alignment horizontal="right" vertical="center" wrapText="1"/>
    </xf>
    <xf numFmtId="172" fontId="122" fillId="0" borderId="10" xfId="0" applyNumberFormat="1" applyFont="1" applyFill="1" applyBorder="1" applyAlignment="1">
      <alignment horizontal="right" vertical="center" wrapText="1"/>
    </xf>
    <xf numFmtId="172" fontId="122" fillId="0" borderId="10" xfId="0" applyNumberFormat="1" applyFont="1" applyFill="1" applyBorder="1" applyAlignment="1">
      <alignment horizontal="right" vertical="center" wrapText="1"/>
    </xf>
    <xf numFmtId="0" fontId="8" fillId="0" borderId="10" xfId="0" applyFont="1" applyBorder="1" applyAlignment="1">
      <alignment/>
    </xf>
    <xf numFmtId="0" fontId="13" fillId="0" borderId="11" xfId="55" applyFont="1" applyFill="1" applyBorder="1" applyAlignment="1">
      <alignment wrapText="1"/>
      <protection/>
    </xf>
    <xf numFmtId="172" fontId="128" fillId="0" borderId="10" xfId="0" applyNumberFormat="1" applyFont="1" applyBorder="1" applyAlignment="1">
      <alignment horizontal="right" vertical="center"/>
    </xf>
    <xf numFmtId="0" fontId="10" fillId="0" borderId="10" xfId="55" applyFont="1" applyFill="1" applyBorder="1" applyAlignment="1">
      <alignment horizontal="center" vertical="center"/>
      <protection/>
    </xf>
    <xf numFmtId="0" fontId="17" fillId="0" borderId="10" xfId="55" applyFont="1" applyFill="1" applyBorder="1" applyAlignment="1">
      <alignment horizontal="left" vertical="center" wrapText="1" indent="2"/>
      <protection/>
    </xf>
    <xf numFmtId="172" fontId="117" fillId="35" borderId="10" xfId="0" applyNumberFormat="1" applyFont="1" applyFill="1" applyBorder="1" applyAlignment="1">
      <alignment horizontal="right" vertical="center"/>
    </xf>
    <xf numFmtId="0" fontId="5" fillId="0" borderId="10" xfId="55" applyFont="1" applyFill="1" applyBorder="1" applyAlignment="1">
      <alignment horizontal="center" vertical="center"/>
      <protection/>
    </xf>
    <xf numFmtId="0" fontId="129" fillId="0" borderId="10" xfId="0" applyFont="1" applyFill="1" applyBorder="1" applyAlignment="1">
      <alignment horizontal="left" vertical="center" wrapText="1" indent="2"/>
    </xf>
    <xf numFmtId="173" fontId="8" fillId="0" borderId="0" xfId="55" applyNumberFormat="1" applyFont="1" applyFill="1" applyBorder="1" applyAlignment="1">
      <alignment vertical="center"/>
      <protection/>
    </xf>
    <xf numFmtId="0" fontId="9" fillId="0" borderId="12" xfId="55" applyFont="1" applyFill="1" applyBorder="1" applyAlignment="1">
      <alignment horizontal="center" vertical="center" wrapText="1"/>
      <protection/>
    </xf>
    <xf numFmtId="0" fontId="9" fillId="0" borderId="12" xfId="55" applyFont="1" applyFill="1" applyBorder="1" applyAlignment="1">
      <alignment horizontal="center" vertical="center"/>
      <protection/>
    </xf>
    <xf numFmtId="172" fontId="30" fillId="33" borderId="13" xfId="55" applyNumberFormat="1" applyFont="1" applyFill="1" applyBorder="1" applyAlignment="1">
      <alignment horizontal="right" vertical="center"/>
      <protection/>
    </xf>
    <xf numFmtId="172" fontId="30" fillId="33" borderId="12" xfId="55" applyNumberFormat="1" applyFont="1" applyFill="1" applyBorder="1" applyAlignment="1">
      <alignment horizontal="right" vertical="center"/>
      <protection/>
    </xf>
    <xf numFmtId="172" fontId="23" fillId="34" borderId="13" xfId="55" applyNumberFormat="1" applyFont="1" applyFill="1" applyBorder="1" applyAlignment="1">
      <alignment horizontal="right" vertical="center"/>
      <protection/>
    </xf>
    <xf numFmtId="172" fontId="23" fillId="34" borderId="12" xfId="55" applyNumberFormat="1" applyFont="1" applyFill="1" applyBorder="1" applyAlignment="1">
      <alignment horizontal="right" vertical="center"/>
      <protection/>
    </xf>
    <xf numFmtId="172" fontId="5" fillId="0" borderId="13" xfId="55" applyNumberFormat="1" applyFont="1" applyFill="1" applyBorder="1" applyAlignment="1">
      <alignment horizontal="right" vertical="center"/>
      <protection/>
    </xf>
    <xf numFmtId="172" fontId="5" fillId="0" borderId="12" xfId="55" applyNumberFormat="1" applyFont="1" applyFill="1" applyBorder="1" applyAlignment="1">
      <alignment horizontal="right" vertical="center"/>
      <protection/>
    </xf>
    <xf numFmtId="172" fontId="17" fillId="0" borderId="13" xfId="55" applyNumberFormat="1" applyFont="1" applyFill="1" applyBorder="1" applyAlignment="1">
      <alignment horizontal="right" vertical="center"/>
      <protection/>
    </xf>
    <xf numFmtId="172" fontId="16" fillId="0" borderId="12" xfId="55" applyNumberFormat="1" applyFont="1" applyFill="1" applyBorder="1" applyAlignment="1">
      <alignment horizontal="right" vertical="center"/>
      <protection/>
    </xf>
    <xf numFmtId="172" fontId="16" fillId="0" borderId="13" xfId="55" applyNumberFormat="1" applyFont="1" applyFill="1" applyBorder="1" applyAlignment="1">
      <alignment horizontal="right" vertical="center"/>
      <protection/>
    </xf>
    <xf numFmtId="172" fontId="17" fillId="35" borderId="13" xfId="55" applyNumberFormat="1" applyFont="1" applyFill="1" applyBorder="1" applyAlignment="1">
      <alignment horizontal="right" vertical="center"/>
      <protection/>
    </xf>
    <xf numFmtId="172" fontId="17" fillId="35" borderId="12" xfId="55" applyNumberFormat="1" applyFont="1" applyFill="1" applyBorder="1" applyAlignment="1">
      <alignment horizontal="right" vertical="center"/>
      <protection/>
    </xf>
    <xf numFmtId="172" fontId="17" fillId="0" borderId="12" xfId="55" applyNumberFormat="1" applyFont="1" applyFill="1" applyBorder="1" applyAlignment="1">
      <alignment horizontal="right" vertical="center"/>
      <protection/>
    </xf>
    <xf numFmtId="172" fontId="15" fillId="34" borderId="12" xfId="55" applyNumberFormat="1" applyFont="1" applyFill="1" applyBorder="1" applyAlignment="1">
      <alignment horizontal="right" vertical="center"/>
      <protection/>
    </xf>
    <xf numFmtId="172" fontId="15" fillId="0" borderId="12" xfId="55" applyNumberFormat="1" applyFont="1" applyFill="1" applyBorder="1" applyAlignment="1">
      <alignment horizontal="right" vertical="center"/>
      <protection/>
    </xf>
    <xf numFmtId="172" fontId="6" fillId="0" borderId="12" xfId="55" applyNumberFormat="1" applyFont="1" applyFill="1" applyBorder="1" applyAlignment="1">
      <alignment horizontal="right" vertical="center"/>
      <protection/>
    </xf>
    <xf numFmtId="172" fontId="22" fillId="33" borderId="12" xfId="55" applyNumberFormat="1" applyFont="1" applyFill="1" applyBorder="1" applyAlignment="1">
      <alignment horizontal="right" vertical="center" wrapText="1"/>
      <protection/>
    </xf>
    <xf numFmtId="172" fontId="12" fillId="13" borderId="13" xfId="55" applyNumberFormat="1" applyFont="1" applyFill="1" applyBorder="1" applyAlignment="1">
      <alignment horizontal="right" vertical="center"/>
      <protection/>
    </xf>
    <xf numFmtId="172" fontId="31" fillId="13" borderId="12" xfId="55" applyNumberFormat="1" applyFont="1" applyFill="1" applyBorder="1" applyAlignment="1">
      <alignment horizontal="right" vertical="center" wrapText="1"/>
      <protection/>
    </xf>
    <xf numFmtId="172" fontId="23" fillId="12" borderId="13" xfId="55" applyNumberFormat="1" applyFont="1" applyFill="1" applyBorder="1" applyAlignment="1">
      <alignment horizontal="right" vertical="center"/>
      <protection/>
    </xf>
    <xf numFmtId="172" fontId="28" fillId="12" borderId="12" xfId="55" applyNumberFormat="1" applyFont="1" applyFill="1" applyBorder="1" applyAlignment="1">
      <alignment horizontal="right" vertical="center" wrapText="1"/>
      <protection/>
    </xf>
    <xf numFmtId="172" fontId="18" fillId="0" borderId="12" xfId="55" applyNumberFormat="1" applyFont="1" applyFill="1" applyBorder="1" applyAlignment="1">
      <alignment horizontal="right" vertical="center"/>
      <protection/>
    </xf>
    <xf numFmtId="172" fontId="26" fillId="0" borderId="12" xfId="55" applyNumberFormat="1" applyFont="1" applyFill="1" applyBorder="1" applyAlignment="1">
      <alignment horizontal="right" vertical="center"/>
      <protection/>
    </xf>
    <xf numFmtId="172" fontId="19" fillId="0" borderId="13" xfId="55" applyNumberFormat="1" applyFont="1" applyFill="1" applyBorder="1" applyAlignment="1">
      <alignment horizontal="right" vertical="center"/>
      <protection/>
    </xf>
    <xf numFmtId="172" fontId="18" fillId="0" borderId="12" xfId="55" applyNumberFormat="1" applyFont="1" applyFill="1" applyBorder="1" applyAlignment="1">
      <alignment horizontal="right" vertical="center" wrapText="1"/>
      <protection/>
    </xf>
    <xf numFmtId="172" fontId="40" fillId="0" borderId="13" xfId="55" applyNumberFormat="1" applyFont="1" applyFill="1" applyBorder="1" applyAlignment="1">
      <alignment horizontal="right" vertical="center"/>
      <protection/>
    </xf>
    <xf numFmtId="172" fontId="24" fillId="12" borderId="12" xfId="55" applyNumberFormat="1" applyFont="1" applyFill="1" applyBorder="1" applyAlignment="1">
      <alignment horizontal="right" vertical="center"/>
      <protection/>
    </xf>
    <xf numFmtId="172" fontId="7" fillId="0" borderId="13" xfId="55" applyNumberFormat="1" applyFont="1" applyFill="1" applyBorder="1" applyAlignment="1">
      <alignment horizontal="right" vertical="center"/>
      <protection/>
    </xf>
    <xf numFmtId="172" fontId="29" fillId="13" borderId="12" xfId="55" applyNumberFormat="1" applyFont="1" applyFill="1" applyBorder="1" applyAlignment="1">
      <alignment horizontal="right" vertical="center"/>
      <protection/>
    </xf>
    <xf numFmtId="172" fontId="125" fillId="0" borderId="13" xfId="55" applyNumberFormat="1" applyFont="1" applyFill="1" applyBorder="1" applyAlignment="1">
      <alignment horizontal="right" vertical="center"/>
      <protection/>
    </xf>
    <xf numFmtId="172" fontId="32" fillId="0" borderId="12" xfId="55" applyNumberFormat="1" applyFont="1" applyFill="1" applyBorder="1" applyAlignment="1">
      <alignment horizontal="right" vertical="center" wrapText="1"/>
      <protection/>
    </xf>
    <xf numFmtId="172" fontId="15" fillId="0" borderId="13" xfId="55" applyNumberFormat="1" applyFont="1" applyFill="1" applyBorder="1" applyAlignment="1">
      <alignment horizontal="right" vertical="center"/>
      <protection/>
    </xf>
    <xf numFmtId="172" fontId="23" fillId="39" borderId="12" xfId="55" applyNumberFormat="1" applyFont="1" applyFill="1" applyBorder="1" applyAlignment="1">
      <alignment horizontal="right" vertical="center" wrapText="1"/>
      <protection/>
    </xf>
    <xf numFmtId="172" fontId="8" fillId="0" borderId="12" xfId="55" applyNumberFormat="1" applyFont="1" applyFill="1" applyBorder="1" applyAlignment="1">
      <alignment horizontal="right" vertical="center" wrapText="1"/>
      <protection/>
    </xf>
    <xf numFmtId="172" fontId="120" fillId="0" borderId="12" xfId="0" applyNumberFormat="1" applyFont="1" applyFill="1" applyBorder="1" applyAlignment="1">
      <alignment horizontal="right" vertical="center" wrapText="1"/>
    </xf>
    <xf numFmtId="172" fontId="12" fillId="0" borderId="13" xfId="55" applyNumberFormat="1" applyFont="1" applyFill="1" applyBorder="1" applyAlignment="1">
      <alignment horizontal="right" vertical="center"/>
      <protection/>
    </xf>
    <xf numFmtId="172" fontId="7" fillId="0" borderId="12" xfId="55" applyNumberFormat="1" applyFont="1" applyFill="1" applyBorder="1" applyAlignment="1">
      <alignment horizontal="right" vertical="center" wrapText="1"/>
      <protection/>
    </xf>
    <xf numFmtId="172" fontId="121" fillId="0" borderId="12" xfId="0" applyNumberFormat="1" applyFont="1" applyFill="1" applyBorder="1" applyAlignment="1">
      <alignment horizontal="right" vertical="center" wrapText="1"/>
    </xf>
    <xf numFmtId="172" fontId="121" fillId="0" borderId="12" xfId="0" applyNumberFormat="1" applyFont="1" applyFill="1" applyBorder="1" applyAlignment="1">
      <alignment horizontal="right" vertical="center" wrapText="1"/>
    </xf>
    <xf numFmtId="172" fontId="123" fillId="0" borderId="12" xfId="0" applyNumberFormat="1" applyFont="1" applyFill="1" applyBorder="1" applyAlignment="1">
      <alignment horizontal="right" vertical="center" wrapText="1"/>
    </xf>
    <xf numFmtId="172" fontId="120" fillId="0" borderId="12" xfId="0" applyNumberFormat="1" applyFont="1" applyFill="1" applyBorder="1" applyAlignment="1">
      <alignment horizontal="right" vertical="center" wrapText="1"/>
    </xf>
    <xf numFmtId="172" fontId="23" fillId="9" borderId="12" xfId="55" applyNumberFormat="1" applyFont="1" applyFill="1" applyBorder="1" applyAlignment="1">
      <alignment horizontal="right" vertical="center"/>
      <protection/>
    </xf>
    <xf numFmtId="172" fontId="23" fillId="33" borderId="12" xfId="55" applyNumberFormat="1" applyFont="1" applyFill="1" applyBorder="1" applyAlignment="1">
      <alignment horizontal="right" vertical="center"/>
      <protection/>
    </xf>
    <xf numFmtId="172" fontId="8" fillId="33" borderId="14" xfId="55" applyNumberFormat="1" applyFont="1" applyFill="1" applyBorder="1" applyAlignment="1">
      <alignment horizontal="right" vertical="center" wrapText="1"/>
      <protection/>
    </xf>
    <xf numFmtId="172" fontId="6" fillId="33" borderId="14" xfId="55" applyNumberFormat="1" applyFont="1" applyFill="1" applyBorder="1" applyAlignment="1">
      <alignment horizontal="right" vertical="center"/>
      <protection/>
    </xf>
    <xf numFmtId="172" fontId="8" fillId="33" borderId="15" xfId="55" applyNumberFormat="1" applyFont="1" applyFill="1" applyBorder="1" applyAlignment="1">
      <alignment horizontal="right" vertical="center"/>
      <protection/>
    </xf>
    <xf numFmtId="172" fontId="6" fillId="0" borderId="13" xfId="55" applyNumberFormat="1" applyFont="1" applyFill="1" applyBorder="1" applyAlignment="1">
      <alignment horizontal="right" vertical="center"/>
      <protection/>
    </xf>
    <xf numFmtId="0" fontId="3" fillId="0" borderId="10" xfId="55" applyFont="1" applyFill="1" applyBorder="1" applyAlignment="1">
      <alignment horizontal="center" vertical="center"/>
      <protection/>
    </xf>
    <xf numFmtId="0" fontId="129" fillId="35" borderId="10" xfId="0" applyFont="1" applyFill="1" applyBorder="1" applyAlignment="1">
      <alignment horizontal="left" vertical="center" wrapText="1" indent="2"/>
    </xf>
    <xf numFmtId="0" fontId="17" fillId="35" borderId="10" xfId="55" applyFont="1" applyFill="1" applyBorder="1" applyAlignment="1">
      <alignment horizontal="center" vertical="center"/>
      <protection/>
    </xf>
    <xf numFmtId="0" fontId="34" fillId="0" borderId="10" xfId="55" applyFont="1" applyFill="1" applyBorder="1" applyAlignment="1">
      <alignment vertical="center" wrapText="1"/>
      <protection/>
    </xf>
    <xf numFmtId="0" fontId="15" fillId="34" borderId="10" xfId="55" applyFont="1" applyFill="1" applyBorder="1" applyAlignment="1">
      <alignment horizontal="center" vertical="center"/>
      <protection/>
    </xf>
    <xf numFmtId="0" fontId="5" fillId="0" borderId="10" xfId="55" applyFont="1" applyFill="1" applyBorder="1" applyAlignment="1">
      <alignment horizontal="center" vertical="center" wrapText="1"/>
      <protection/>
    </xf>
    <xf numFmtId="0" fontId="36" fillId="0" borderId="10" xfId="55" applyFont="1" applyFill="1" applyBorder="1" applyAlignment="1">
      <alignment horizontal="center" vertical="center"/>
      <protection/>
    </xf>
    <xf numFmtId="0" fontId="17" fillId="35" borderId="10" xfId="55" applyFont="1" applyFill="1" applyBorder="1" applyAlignment="1">
      <alignment horizontal="center" vertical="center" wrapText="1"/>
      <protection/>
    </xf>
    <xf numFmtId="0" fontId="130" fillId="0" borderId="10" xfId="0" applyFont="1" applyFill="1" applyBorder="1" applyAlignment="1">
      <alignment horizontal="left" vertical="center" wrapText="1" indent="1"/>
    </xf>
    <xf numFmtId="0" fontId="10" fillId="0" borderId="10" xfId="55" applyFont="1" applyFill="1" applyBorder="1" applyAlignment="1">
      <alignment horizontal="left" vertical="center" indent="2"/>
      <protection/>
    </xf>
    <xf numFmtId="49" fontId="7" fillId="0" borderId="10" xfId="55" applyNumberFormat="1" applyFont="1" applyFill="1" applyBorder="1" applyAlignment="1">
      <alignment horizontal="center" vertical="center"/>
      <protection/>
    </xf>
    <xf numFmtId="0" fontId="36" fillId="0" borderId="10" xfId="55" applyFont="1" applyFill="1" applyBorder="1" applyAlignment="1">
      <alignment horizontal="left" vertical="center" indent="1"/>
      <protection/>
    </xf>
    <xf numFmtId="0" fontId="6" fillId="0" borderId="10" xfId="55" applyFont="1" applyFill="1" applyBorder="1" applyAlignment="1">
      <alignment horizontal="center" vertical="center"/>
      <protection/>
    </xf>
    <xf numFmtId="49" fontId="12" fillId="0" borderId="10" xfId="55" applyNumberFormat="1" applyFont="1" applyFill="1" applyBorder="1" applyAlignment="1">
      <alignment horizontal="center" vertical="center"/>
      <protection/>
    </xf>
    <xf numFmtId="0" fontId="7" fillId="0" borderId="10" xfId="55" applyFont="1" applyFill="1" applyBorder="1" applyAlignment="1">
      <alignment horizontal="center" vertical="center"/>
      <protection/>
    </xf>
    <xf numFmtId="0" fontId="3" fillId="0" borderId="0" xfId="55" applyFont="1" applyFill="1" applyBorder="1" applyAlignment="1">
      <alignment horizontal="right" vertical="center"/>
      <protection/>
    </xf>
    <xf numFmtId="0" fontId="5" fillId="0" borderId="0" xfId="55" applyFont="1" applyFill="1" applyBorder="1" applyAlignment="1">
      <alignment horizontal="right" vertical="center"/>
      <protection/>
    </xf>
    <xf numFmtId="172" fontId="3" fillId="0" borderId="10" xfId="55" applyNumberFormat="1" applyFont="1" applyFill="1" applyBorder="1" applyAlignment="1">
      <alignment horizontal="right" vertical="center" wrapText="1"/>
      <protection/>
    </xf>
    <xf numFmtId="172" fontId="26" fillId="0" borderId="10" xfId="55" applyNumberFormat="1" applyFont="1" applyFill="1" applyBorder="1" applyAlignment="1">
      <alignment horizontal="right" vertical="center" wrapText="1" indent="2"/>
      <protection/>
    </xf>
    <xf numFmtId="172" fontId="114" fillId="0" borderId="10" xfId="0" applyNumberFormat="1" applyFont="1" applyFill="1" applyBorder="1" applyAlignment="1">
      <alignment horizontal="right" vertical="center" wrapText="1"/>
    </xf>
    <xf numFmtId="0" fontId="37" fillId="0" borderId="10" xfId="55" applyFont="1" applyFill="1" applyBorder="1" applyAlignment="1">
      <alignment vertical="center" wrapText="1"/>
      <protection/>
    </xf>
    <xf numFmtId="0" fontId="131" fillId="0" borderId="10" xfId="0" applyFont="1" applyBorder="1" applyAlignment="1">
      <alignment horizontal="center" vertical="center"/>
    </xf>
    <xf numFmtId="0" fontId="115" fillId="34" borderId="10" xfId="0" applyFont="1" applyFill="1" applyBorder="1" applyAlignment="1">
      <alignment horizontal="left" vertical="center" wrapText="1"/>
    </xf>
    <xf numFmtId="172" fontId="5" fillId="36" borderId="13" xfId="55" applyNumberFormat="1" applyFont="1" applyFill="1" applyBorder="1" applyAlignment="1">
      <alignment horizontal="right" vertical="center"/>
      <protection/>
    </xf>
    <xf numFmtId="172" fontId="18" fillId="34" borderId="13" xfId="55" applyNumberFormat="1" applyFont="1" applyFill="1" applyBorder="1" applyAlignment="1">
      <alignment horizontal="right" vertical="center"/>
      <protection/>
    </xf>
    <xf numFmtId="172" fontId="15" fillId="34" borderId="13" xfId="55" applyNumberFormat="1" applyFont="1" applyFill="1" applyBorder="1" applyAlignment="1">
      <alignment horizontal="right" vertical="center"/>
      <protection/>
    </xf>
    <xf numFmtId="172" fontId="30" fillId="33" borderId="12" xfId="55" applyNumberFormat="1" applyFont="1" applyFill="1" applyBorder="1" applyAlignment="1">
      <alignment horizontal="left" vertical="center"/>
      <protection/>
    </xf>
    <xf numFmtId="172" fontId="18" fillId="34" borderId="12" xfId="55" applyNumberFormat="1" applyFont="1" applyFill="1" applyBorder="1" applyAlignment="1">
      <alignment horizontal="right" vertical="center"/>
      <protection/>
    </xf>
    <xf numFmtId="172" fontId="5" fillId="40" borderId="13" xfId="55" applyNumberFormat="1" applyFont="1" applyFill="1" applyBorder="1" applyAlignment="1">
      <alignment horizontal="right" vertical="center"/>
      <protection/>
    </xf>
    <xf numFmtId="172" fontId="12" fillId="13" borderId="12" xfId="55" applyNumberFormat="1" applyFont="1" applyFill="1" applyBorder="1" applyAlignment="1">
      <alignment horizontal="right" vertical="center"/>
      <protection/>
    </xf>
    <xf numFmtId="172" fontId="12" fillId="0" borderId="12" xfId="55" applyNumberFormat="1" applyFont="1" applyFill="1" applyBorder="1" applyAlignment="1">
      <alignment horizontal="right" vertical="center"/>
      <protection/>
    </xf>
    <xf numFmtId="172" fontId="19" fillId="0" borderId="12" xfId="55" applyNumberFormat="1" applyFont="1" applyFill="1" applyBorder="1" applyAlignment="1">
      <alignment horizontal="right" vertical="center"/>
      <protection/>
    </xf>
    <xf numFmtId="172" fontId="7" fillId="0" borderId="12" xfId="55" applyNumberFormat="1" applyFont="1" applyFill="1" applyBorder="1" applyAlignment="1">
      <alignment horizontal="right" vertical="center"/>
      <protection/>
    </xf>
    <xf numFmtId="172" fontId="5" fillId="34" borderId="12" xfId="55" applyNumberFormat="1" applyFont="1" applyFill="1" applyBorder="1" applyAlignment="1">
      <alignment horizontal="right" vertical="center"/>
      <protection/>
    </xf>
    <xf numFmtId="172" fontId="22" fillId="33" borderId="12" xfId="55" applyNumberFormat="1" applyFont="1" applyFill="1" applyBorder="1" applyAlignment="1">
      <alignment vertical="center" wrapText="1"/>
      <protection/>
    </xf>
    <xf numFmtId="172" fontId="23" fillId="34" borderId="12" xfId="55" applyNumberFormat="1" applyFont="1" applyFill="1" applyBorder="1" applyAlignment="1">
      <alignment horizontal="left" vertical="center" wrapText="1"/>
      <protection/>
    </xf>
    <xf numFmtId="172" fontId="18" fillId="0" borderId="12" xfId="55" applyNumberFormat="1" applyFont="1" applyFill="1" applyBorder="1" applyAlignment="1">
      <alignment horizontal="left" vertical="center" wrapText="1"/>
      <protection/>
    </xf>
    <xf numFmtId="172" fontId="3" fillId="0" borderId="12" xfId="55" applyNumberFormat="1" applyFont="1" applyFill="1" applyBorder="1" applyAlignment="1">
      <alignment horizontal="left" vertical="center" wrapText="1"/>
      <protection/>
    </xf>
    <xf numFmtId="172" fontId="16" fillId="0" borderId="12" xfId="55" applyNumberFormat="1" applyFont="1" applyFill="1" applyBorder="1" applyAlignment="1">
      <alignment horizontal="left" vertical="center" wrapText="1"/>
      <protection/>
    </xf>
    <xf numFmtId="172" fontId="26" fillId="0" borderId="12" xfId="55" applyNumberFormat="1" applyFont="1" applyFill="1" applyBorder="1" applyAlignment="1">
      <alignment horizontal="left" vertical="center" wrapText="1" indent="2"/>
      <protection/>
    </xf>
    <xf numFmtId="172" fontId="18" fillId="0" borderId="12" xfId="55" applyNumberFormat="1" applyFont="1" applyFill="1" applyBorder="1" applyAlignment="1">
      <alignment vertical="center" wrapText="1"/>
      <protection/>
    </xf>
    <xf numFmtId="172" fontId="26" fillId="35" borderId="12" xfId="55" applyNumberFormat="1" applyFont="1" applyFill="1" applyBorder="1" applyAlignment="1">
      <alignment horizontal="left" vertical="center" wrapText="1"/>
      <protection/>
    </xf>
    <xf numFmtId="172" fontId="10" fillId="0" borderId="12" xfId="55" applyNumberFormat="1" applyFont="1" applyFill="1" applyBorder="1" applyAlignment="1">
      <alignment horizontal="left" vertical="center" wrapText="1"/>
      <protection/>
    </xf>
    <xf numFmtId="172" fontId="5" fillId="0" borderId="12" xfId="55" applyNumberFormat="1" applyFont="1" applyFill="1" applyBorder="1" applyAlignment="1">
      <alignment horizontal="left" vertical="center" wrapText="1"/>
      <protection/>
    </xf>
    <xf numFmtId="172" fontId="8" fillId="34" borderId="12" xfId="55" applyNumberFormat="1" applyFont="1" applyFill="1" applyBorder="1" applyAlignment="1">
      <alignment horizontal="left" vertical="center" wrapText="1"/>
      <protection/>
    </xf>
    <xf numFmtId="172" fontId="23" fillId="34" borderId="12" xfId="55" applyNumberFormat="1" applyFont="1" applyFill="1" applyBorder="1" applyAlignment="1">
      <alignment vertical="center" wrapText="1"/>
      <protection/>
    </xf>
    <xf numFmtId="172" fontId="5" fillId="0" borderId="12" xfId="55" applyNumberFormat="1" applyFont="1" applyFill="1" applyBorder="1" applyAlignment="1">
      <alignment vertical="center" wrapText="1"/>
      <protection/>
    </xf>
    <xf numFmtId="172" fontId="120" fillId="0" borderId="12" xfId="0" applyNumberFormat="1" applyFont="1" applyFill="1" applyBorder="1" applyAlignment="1">
      <alignment horizontal="left" vertical="center" wrapText="1"/>
    </xf>
    <xf numFmtId="172" fontId="121" fillId="34" borderId="12" xfId="0" applyNumberFormat="1" applyFont="1" applyFill="1" applyBorder="1" applyAlignment="1">
      <alignment horizontal="left" vertical="center" wrapText="1"/>
    </xf>
    <xf numFmtId="172" fontId="31" fillId="13" borderId="12" xfId="55" applyNumberFormat="1" applyFont="1" applyFill="1" applyBorder="1" applyAlignment="1">
      <alignment vertical="center" wrapText="1"/>
      <protection/>
    </xf>
    <xf numFmtId="172" fontId="18" fillId="0" borderId="12" xfId="55" applyNumberFormat="1" applyFont="1" applyFill="1" applyBorder="1" applyAlignment="1">
      <alignment vertical="center"/>
      <protection/>
    </xf>
    <xf numFmtId="172" fontId="17" fillId="0" borderId="12" xfId="55" applyNumberFormat="1" applyFont="1" applyFill="1" applyBorder="1" applyAlignment="1">
      <alignment horizontal="left" vertical="center" indent="1"/>
      <protection/>
    </xf>
    <xf numFmtId="172" fontId="114" fillId="0" borderId="12" xfId="0" applyNumberFormat="1" applyFont="1" applyFill="1" applyBorder="1" applyAlignment="1">
      <alignment horizontal="left" vertical="center" wrapText="1"/>
    </xf>
    <xf numFmtId="172" fontId="122" fillId="0" borderId="12" xfId="0" applyNumberFormat="1" applyFont="1" applyFill="1" applyBorder="1" applyAlignment="1">
      <alignment horizontal="left" vertical="center" wrapText="1"/>
    </xf>
    <xf numFmtId="172" fontId="32" fillId="0" borderId="12" xfId="55" applyNumberFormat="1" applyFont="1" applyFill="1" applyBorder="1" applyAlignment="1">
      <alignment vertical="center" wrapText="1"/>
      <protection/>
    </xf>
    <xf numFmtId="172" fontId="23" fillId="39" borderId="12" xfId="55" applyNumberFormat="1" applyFont="1" applyFill="1" applyBorder="1" applyAlignment="1">
      <alignment horizontal="left" vertical="center" wrapText="1"/>
      <protection/>
    </xf>
    <xf numFmtId="172" fontId="8" fillId="0" borderId="12" xfId="55" applyNumberFormat="1" applyFont="1" applyFill="1" applyBorder="1" applyAlignment="1">
      <alignment vertical="center" wrapText="1"/>
      <protection/>
    </xf>
    <xf numFmtId="172" fontId="8" fillId="0" borderId="12" xfId="55" applyNumberFormat="1" applyFont="1" applyFill="1" applyBorder="1" applyAlignment="1">
      <alignment horizontal="left" vertical="center" wrapText="1"/>
      <protection/>
    </xf>
    <xf numFmtId="172" fontId="7" fillId="0" borderId="12" xfId="55" applyNumberFormat="1" applyFont="1" applyFill="1" applyBorder="1" applyAlignment="1">
      <alignment horizontal="left" vertical="center" wrapText="1"/>
      <protection/>
    </xf>
    <xf numFmtId="172" fontId="121" fillId="0" borderId="12" xfId="0" applyNumberFormat="1" applyFont="1" applyFill="1" applyBorder="1" applyAlignment="1">
      <alignment horizontal="left" vertical="center" wrapText="1"/>
    </xf>
    <xf numFmtId="172" fontId="121" fillId="0" borderId="12" xfId="0" applyNumberFormat="1" applyFont="1" applyFill="1" applyBorder="1" applyAlignment="1">
      <alignment horizontal="left" vertical="center" wrapText="1"/>
    </xf>
    <xf numFmtId="172" fontId="120" fillId="0" borderId="12" xfId="0" applyNumberFormat="1" applyFont="1" applyFill="1" applyBorder="1" applyAlignment="1">
      <alignment horizontal="left" vertical="center" wrapText="1"/>
    </xf>
    <xf numFmtId="0" fontId="9" fillId="0" borderId="16" xfId="55" applyFont="1" applyFill="1" applyBorder="1" applyAlignment="1">
      <alignment horizontal="center" vertical="center"/>
      <protection/>
    </xf>
    <xf numFmtId="0" fontId="9" fillId="0" borderId="17" xfId="55" applyFont="1" applyFill="1" applyBorder="1" applyAlignment="1">
      <alignment horizontal="center" vertical="center"/>
      <protection/>
    </xf>
    <xf numFmtId="0" fontId="9" fillId="0" borderId="18" xfId="55" applyFont="1" applyFill="1" applyBorder="1" applyAlignment="1">
      <alignment horizontal="center" vertical="center"/>
      <protection/>
    </xf>
    <xf numFmtId="172" fontId="23" fillId="34" borderId="12" xfId="55" applyNumberFormat="1" applyFont="1" applyFill="1" applyBorder="1" applyAlignment="1">
      <alignment horizontal="right" vertical="center" wrapText="1"/>
      <protection/>
    </xf>
    <xf numFmtId="172" fontId="18" fillId="0" borderId="13" xfId="55" applyNumberFormat="1" applyFont="1" applyFill="1" applyBorder="1" applyAlignment="1">
      <alignment horizontal="right" vertical="center" wrapText="1"/>
      <protection/>
    </xf>
    <xf numFmtId="172" fontId="3" fillId="0" borderId="12" xfId="55" applyNumberFormat="1" applyFont="1" applyFill="1" applyBorder="1" applyAlignment="1">
      <alignment horizontal="right" vertical="center" wrapText="1" indent="2"/>
      <protection/>
    </xf>
    <xf numFmtId="172" fontId="16" fillId="0" borderId="12" xfId="55" applyNumberFormat="1" applyFont="1" applyFill="1" applyBorder="1" applyAlignment="1">
      <alignment horizontal="right" vertical="center" wrapText="1"/>
      <protection/>
    </xf>
    <xf numFmtId="172" fontId="26" fillId="35" borderId="12" xfId="55" applyNumberFormat="1" applyFont="1" applyFill="1" applyBorder="1" applyAlignment="1">
      <alignment horizontal="right" vertical="center" wrapText="1"/>
      <protection/>
    </xf>
    <xf numFmtId="172" fontId="10" fillId="0" borderId="12" xfId="55" applyNumberFormat="1" applyFont="1" applyFill="1" applyBorder="1" applyAlignment="1">
      <alignment horizontal="right" vertical="center" wrapText="1"/>
      <protection/>
    </xf>
    <xf numFmtId="172" fontId="5" fillId="0" borderId="12" xfId="55" applyNumberFormat="1" applyFont="1" applyFill="1" applyBorder="1" applyAlignment="1">
      <alignment horizontal="right" vertical="center" wrapText="1"/>
      <protection/>
    </xf>
    <xf numFmtId="172" fontId="8" fillId="34" borderId="12" xfId="55" applyNumberFormat="1" applyFont="1" applyFill="1" applyBorder="1" applyAlignment="1">
      <alignment horizontal="right" vertical="center" wrapText="1"/>
      <protection/>
    </xf>
    <xf numFmtId="172" fontId="121" fillId="34" borderId="12" xfId="0" applyNumberFormat="1" applyFont="1" applyFill="1" applyBorder="1" applyAlignment="1">
      <alignment horizontal="right" vertical="center" wrapText="1"/>
    </xf>
    <xf numFmtId="172" fontId="22" fillId="33" borderId="13" xfId="55" applyNumberFormat="1" applyFont="1" applyFill="1" applyBorder="1" applyAlignment="1">
      <alignment horizontal="right" vertical="center" wrapText="1"/>
      <protection/>
    </xf>
    <xf numFmtId="172" fontId="31" fillId="13" borderId="13" xfId="55" applyNumberFormat="1" applyFont="1" applyFill="1" applyBorder="1" applyAlignment="1">
      <alignment horizontal="right" vertical="center" wrapText="1"/>
      <protection/>
    </xf>
    <xf numFmtId="172" fontId="18" fillId="0" borderId="13" xfId="55" applyNumberFormat="1" applyFont="1" applyFill="1" applyBorder="1" applyAlignment="1">
      <alignment horizontal="right" vertical="center"/>
      <protection/>
    </xf>
    <xf numFmtId="172" fontId="26" fillId="0" borderId="13" xfId="55" applyNumberFormat="1" applyFont="1" applyFill="1" applyBorder="1" applyAlignment="1">
      <alignment horizontal="right" vertical="center"/>
      <protection/>
    </xf>
    <xf numFmtId="0" fontId="130" fillId="0" borderId="10" xfId="0" applyFont="1" applyFill="1" applyBorder="1" applyAlignment="1">
      <alignment horizontal="left" vertical="center" wrapText="1" indent="2"/>
    </xf>
    <xf numFmtId="172" fontId="5" fillId="0" borderId="10" xfId="55" applyNumberFormat="1" applyFont="1" applyFill="1" applyBorder="1" applyAlignment="1">
      <alignment horizontal="right" vertical="center" indent="1"/>
      <protection/>
    </xf>
    <xf numFmtId="0" fontId="114" fillId="0" borderId="10" xfId="0" applyFont="1" applyFill="1" applyBorder="1" applyAlignment="1">
      <alignment horizontal="left" vertical="center" wrapText="1"/>
    </xf>
    <xf numFmtId="0" fontId="41" fillId="0" borderId="10" xfId="55" applyFont="1" applyFill="1" applyBorder="1" applyAlignment="1">
      <alignment vertical="center" wrapText="1"/>
      <protection/>
    </xf>
    <xf numFmtId="0" fontId="26" fillId="0" borderId="10" xfId="55" applyFont="1" applyFill="1" applyBorder="1" applyAlignment="1">
      <alignment vertical="center"/>
      <protection/>
    </xf>
    <xf numFmtId="0" fontId="17" fillId="0" borderId="10" xfId="55" applyFont="1" applyFill="1" applyBorder="1" applyAlignment="1">
      <alignment horizontal="left" vertical="center" indent="1"/>
      <protection/>
    </xf>
    <xf numFmtId="0" fontId="7" fillId="0" borderId="10" xfId="55" applyFont="1" applyFill="1" applyBorder="1" applyAlignment="1">
      <alignment vertical="center" wrapText="1"/>
      <protection/>
    </xf>
    <xf numFmtId="0" fontId="16" fillId="0" borderId="10" xfId="55" applyFont="1" applyFill="1" applyBorder="1" applyAlignment="1">
      <alignment horizontal="left" vertical="center" wrapText="1"/>
      <protection/>
    </xf>
    <xf numFmtId="0" fontId="26" fillId="0" borderId="10" xfId="55" applyFont="1" applyFill="1" applyBorder="1" applyAlignment="1">
      <alignment horizontal="left" vertical="center" wrapText="1" indent="2"/>
      <protection/>
    </xf>
    <xf numFmtId="0" fontId="28" fillId="12" borderId="10" xfId="55" applyFont="1" applyFill="1" applyBorder="1" applyAlignment="1">
      <alignment vertical="center" wrapText="1"/>
      <protection/>
    </xf>
    <xf numFmtId="0" fontId="129" fillId="0" borderId="10" xfId="0" applyFont="1" applyFill="1" applyBorder="1" applyAlignment="1">
      <alignment horizontal="left" vertical="center" wrapText="1" indent="1"/>
    </xf>
    <xf numFmtId="0" fontId="24" fillId="12" borderId="10" xfId="55" applyFont="1" applyFill="1" applyBorder="1" applyAlignment="1">
      <alignment vertical="center"/>
      <protection/>
    </xf>
    <xf numFmtId="0" fontId="29" fillId="13" borderId="10" xfId="55" applyFont="1" applyFill="1" applyBorder="1" applyAlignment="1">
      <alignment vertical="center"/>
      <protection/>
    </xf>
    <xf numFmtId="172" fontId="30" fillId="33" borderId="10" xfId="55" applyNumberFormat="1" applyFont="1" applyFill="1" applyBorder="1" applyAlignment="1">
      <alignment horizontal="left" vertical="center"/>
      <protection/>
    </xf>
    <xf numFmtId="49" fontId="29" fillId="9" borderId="10" xfId="55" applyNumberFormat="1" applyFont="1" applyFill="1" applyBorder="1" applyAlignment="1">
      <alignment horizontal="left" vertical="center" indent="1"/>
      <protection/>
    </xf>
    <xf numFmtId="0" fontId="4" fillId="0" borderId="19" xfId="0" applyFont="1" applyFill="1" applyBorder="1" applyAlignment="1">
      <alignment vertical="center"/>
    </xf>
    <xf numFmtId="0" fontId="4" fillId="0" borderId="19" xfId="0" applyFont="1" applyFill="1" applyBorder="1" applyAlignment="1">
      <alignment horizontal="right" vertical="center"/>
    </xf>
    <xf numFmtId="0" fontId="24" fillId="33" borderId="20" xfId="55" applyFont="1" applyFill="1" applyBorder="1" applyAlignment="1">
      <alignment horizontal="center" vertical="center"/>
      <protection/>
    </xf>
    <xf numFmtId="0" fontId="23" fillId="34" borderId="20" xfId="55" applyFont="1" applyFill="1" applyBorder="1" applyAlignment="1">
      <alignment horizontal="center" vertical="center"/>
      <protection/>
    </xf>
    <xf numFmtId="0" fontId="15" fillId="0" borderId="20" xfId="55" applyFont="1" applyFill="1" applyBorder="1" applyAlignment="1">
      <alignment horizontal="center" vertical="center" wrapText="1"/>
      <protection/>
    </xf>
    <xf numFmtId="0" fontId="15" fillId="0" borderId="20" xfId="55" applyFont="1" applyFill="1" applyBorder="1" applyAlignment="1">
      <alignment horizontal="center" vertical="center"/>
      <protection/>
    </xf>
    <xf numFmtId="0" fontId="14" fillId="0" borderId="20" xfId="55" applyFont="1" applyFill="1" applyBorder="1" applyAlignment="1">
      <alignment horizontal="center" vertical="center"/>
      <protection/>
    </xf>
    <xf numFmtId="0" fontId="12" fillId="0" borderId="20" xfId="55" applyFont="1" applyFill="1" applyBorder="1" applyAlignment="1">
      <alignment horizontal="center" vertical="center"/>
      <protection/>
    </xf>
    <xf numFmtId="0" fontId="12" fillId="35" borderId="20" xfId="55" applyFont="1" applyFill="1" applyBorder="1" applyAlignment="1">
      <alignment horizontal="center" vertical="center" wrapText="1"/>
      <protection/>
    </xf>
    <xf numFmtId="0" fontId="8" fillId="34" borderId="20" xfId="55" applyFont="1" applyFill="1" applyBorder="1" applyAlignment="1">
      <alignment horizontal="center" vertical="center"/>
      <protection/>
    </xf>
    <xf numFmtId="0" fontId="6" fillId="0" borderId="20" xfId="55" applyFont="1" applyFill="1" applyBorder="1" applyAlignment="1">
      <alignment horizontal="center" vertical="center"/>
      <protection/>
    </xf>
    <xf numFmtId="0" fontId="5" fillId="13" borderId="20" xfId="55" applyFont="1" applyFill="1" applyBorder="1" applyAlignment="1">
      <alignment vertical="center"/>
      <protection/>
    </xf>
    <xf numFmtId="0" fontId="24" fillId="12" borderId="20" xfId="55" applyFont="1" applyFill="1" applyBorder="1" applyAlignment="1">
      <alignment horizontal="center" vertical="center"/>
      <protection/>
    </xf>
    <xf numFmtId="0" fontId="23" fillId="0" borderId="20" xfId="55" applyFont="1" applyFill="1" applyBorder="1" applyAlignment="1">
      <alignment horizontal="center" vertical="center"/>
      <protection/>
    </xf>
    <xf numFmtId="0" fontId="29" fillId="0" borderId="20" xfId="55" applyFont="1" applyFill="1" applyBorder="1" applyAlignment="1">
      <alignment horizontal="center" vertical="center"/>
      <protection/>
    </xf>
    <xf numFmtId="49" fontId="32" fillId="0" borderId="20" xfId="55" applyNumberFormat="1" applyFont="1" applyFill="1" applyBorder="1" applyAlignment="1">
      <alignment horizontal="center" vertical="center"/>
      <protection/>
    </xf>
    <xf numFmtId="49" fontId="15" fillId="0" borderId="20" xfId="55" applyNumberFormat="1" applyFont="1" applyFill="1" applyBorder="1" applyAlignment="1">
      <alignment horizontal="center" vertical="center"/>
      <protection/>
    </xf>
    <xf numFmtId="49" fontId="23" fillId="33" borderId="20" xfId="55" applyNumberFormat="1" applyFont="1" applyFill="1" applyBorder="1" applyAlignment="1">
      <alignment horizontal="center" vertical="center"/>
      <protection/>
    </xf>
    <xf numFmtId="49" fontId="15" fillId="39" borderId="20" xfId="55" applyNumberFormat="1" applyFont="1" applyFill="1" applyBorder="1" applyAlignment="1">
      <alignment horizontal="center" vertical="center" wrapText="1"/>
      <protection/>
    </xf>
    <xf numFmtId="49" fontId="23" fillId="0" borderId="20" xfId="55" applyNumberFormat="1" applyFont="1" applyFill="1" applyBorder="1" applyAlignment="1">
      <alignment horizontal="center" vertical="center"/>
      <protection/>
    </xf>
    <xf numFmtId="49" fontId="5" fillId="0" borderId="20" xfId="55" applyNumberFormat="1" applyFont="1" applyFill="1" applyBorder="1" applyAlignment="1">
      <alignment horizontal="center" vertical="center"/>
      <protection/>
    </xf>
    <xf numFmtId="49" fontId="7" fillId="0" borderId="20" xfId="55" applyNumberFormat="1" applyFont="1" applyFill="1" applyBorder="1" applyAlignment="1">
      <alignment horizontal="center" vertical="center"/>
      <protection/>
    </xf>
    <xf numFmtId="49" fontId="8" fillId="33" borderId="20" xfId="55" applyNumberFormat="1" applyFont="1" applyFill="1" applyBorder="1" applyAlignment="1">
      <alignment horizontal="center" vertical="center"/>
      <protection/>
    </xf>
    <xf numFmtId="172" fontId="23" fillId="39" borderId="13" xfId="55" applyNumberFormat="1" applyFont="1" applyFill="1" applyBorder="1" applyAlignment="1">
      <alignment horizontal="right" vertical="center" wrapText="1"/>
      <protection/>
    </xf>
    <xf numFmtId="0" fontId="124" fillId="0" borderId="10" xfId="0" applyFont="1" applyFill="1" applyBorder="1" applyAlignment="1">
      <alignment horizontal="left" vertical="center" wrapText="1"/>
    </xf>
    <xf numFmtId="0" fontId="124" fillId="0" borderId="10" xfId="0" applyFont="1" applyFill="1" applyBorder="1" applyAlignment="1">
      <alignment horizontal="left" vertical="center" wrapText="1"/>
    </xf>
    <xf numFmtId="0" fontId="9" fillId="0" borderId="21" xfId="55" applyFont="1" applyFill="1" applyBorder="1" applyAlignment="1">
      <alignment horizontal="center" vertical="center"/>
      <protection/>
    </xf>
    <xf numFmtId="0" fontId="11" fillId="0" borderId="17" xfId="55" applyFont="1" applyFill="1" applyBorder="1" applyAlignment="1">
      <alignment horizontal="center" vertical="center"/>
      <protection/>
    </xf>
    <xf numFmtId="172" fontId="5" fillId="40" borderId="10" xfId="55" applyNumberFormat="1" applyFont="1" applyFill="1" applyBorder="1" applyAlignment="1">
      <alignment horizontal="right" vertical="center"/>
      <protection/>
    </xf>
    <xf numFmtId="0" fontId="10" fillId="0" borderId="22" xfId="55" applyFont="1" applyFill="1" applyBorder="1" applyAlignment="1">
      <alignment vertical="center"/>
      <protection/>
    </xf>
    <xf numFmtId="0" fontId="10" fillId="0" borderId="23" xfId="55" applyFont="1" applyFill="1" applyBorder="1" applyAlignment="1">
      <alignment vertical="center"/>
      <protection/>
    </xf>
    <xf numFmtId="0" fontId="10" fillId="0" borderId="22" xfId="55" applyFont="1" applyFill="1" applyBorder="1" applyAlignment="1">
      <alignment horizontal="right" vertical="center"/>
      <protection/>
    </xf>
    <xf numFmtId="0" fontId="10" fillId="0" borderId="24" xfId="55" applyFont="1" applyFill="1" applyBorder="1" applyAlignment="1">
      <alignment vertical="center"/>
      <protection/>
    </xf>
    <xf numFmtId="0" fontId="10" fillId="0" borderId="25" xfId="55" applyFont="1" applyFill="1" applyBorder="1" applyAlignment="1">
      <alignment vertical="center"/>
      <protection/>
    </xf>
    <xf numFmtId="0" fontId="10" fillId="0" borderId="26" xfId="55" applyFont="1" applyFill="1" applyBorder="1" applyAlignment="1">
      <alignment vertical="center"/>
      <protection/>
    </xf>
    <xf numFmtId="0" fontId="10" fillId="0" borderId="27" xfId="55" applyFont="1" applyFill="1" applyBorder="1" applyAlignment="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3" fillId="0" borderId="20" xfId="55" applyFont="1" applyFill="1" applyBorder="1" applyAlignment="1">
      <alignment horizontal="center" vertical="center" wrapText="1"/>
      <protection/>
    </xf>
    <xf numFmtId="172" fontId="5" fillId="0" borderId="28" xfId="55" applyNumberFormat="1" applyFont="1" applyFill="1" applyBorder="1" applyAlignment="1">
      <alignment horizontal="right" vertical="center"/>
      <protection/>
    </xf>
    <xf numFmtId="172" fontId="7" fillId="0" borderId="28" xfId="55" applyNumberFormat="1" applyFont="1" applyFill="1" applyBorder="1" applyAlignment="1">
      <alignment horizontal="right" vertical="center"/>
      <protection/>
    </xf>
    <xf numFmtId="172" fontId="32" fillId="0" borderId="28" xfId="55" applyNumberFormat="1" applyFont="1" applyFill="1" applyBorder="1" applyAlignment="1">
      <alignment horizontal="right" vertical="center" wrapText="1"/>
      <protection/>
    </xf>
    <xf numFmtId="0" fontId="9" fillId="0" borderId="29" xfId="0" applyFont="1" applyFill="1" applyBorder="1" applyAlignment="1">
      <alignment horizontal="center" vertical="center" wrapText="1"/>
    </xf>
    <xf numFmtId="0" fontId="132" fillId="0" borderId="10" xfId="55" applyFont="1" applyFill="1" applyBorder="1" applyAlignment="1">
      <alignment vertical="center" wrapText="1"/>
      <protection/>
    </xf>
    <xf numFmtId="49" fontId="132" fillId="0" borderId="20" xfId="55" applyNumberFormat="1" applyFont="1" applyFill="1" applyBorder="1" applyAlignment="1">
      <alignment horizontal="center" vertical="center"/>
      <protection/>
    </xf>
    <xf numFmtId="172" fontId="132" fillId="0" borderId="13" xfId="55" applyNumberFormat="1" applyFont="1" applyFill="1" applyBorder="1" applyAlignment="1">
      <alignment horizontal="right" vertical="center" wrapText="1"/>
      <protection/>
    </xf>
    <xf numFmtId="172" fontId="132" fillId="0" borderId="10" xfId="55" applyNumberFormat="1" applyFont="1" applyFill="1" applyBorder="1" applyAlignment="1">
      <alignment horizontal="right" vertical="center" wrapText="1"/>
      <protection/>
    </xf>
    <xf numFmtId="172" fontId="132" fillId="0" borderId="12" xfId="55" applyNumberFormat="1" applyFont="1" applyFill="1" applyBorder="1" applyAlignment="1">
      <alignment horizontal="right" vertical="center" wrapText="1"/>
      <protection/>
    </xf>
    <xf numFmtId="172" fontId="132" fillId="0" borderId="13" xfId="55" applyNumberFormat="1" applyFont="1" applyFill="1" applyBorder="1" applyAlignment="1">
      <alignment horizontal="right" vertical="center"/>
      <protection/>
    </xf>
    <xf numFmtId="172" fontId="132" fillId="0" borderId="10" xfId="55" applyNumberFormat="1" applyFont="1" applyFill="1" applyBorder="1" applyAlignment="1">
      <alignment horizontal="right" vertical="center"/>
      <protection/>
    </xf>
    <xf numFmtId="172" fontId="132" fillId="0" borderId="10" xfId="55" applyNumberFormat="1" applyFont="1" applyFill="1" applyBorder="1" applyAlignment="1">
      <alignment vertical="center" wrapText="1"/>
      <protection/>
    </xf>
    <xf numFmtId="172" fontId="132" fillId="0" borderId="12" xfId="55" applyNumberFormat="1" applyFont="1" applyFill="1" applyBorder="1" applyAlignment="1">
      <alignment horizontal="right" vertical="center"/>
      <protection/>
    </xf>
    <xf numFmtId="172" fontId="132" fillId="0" borderId="12" xfId="55" applyNumberFormat="1" applyFont="1" applyFill="1" applyBorder="1" applyAlignment="1">
      <alignment vertical="center" wrapText="1"/>
      <protection/>
    </xf>
    <xf numFmtId="0" fontId="132" fillId="0" borderId="0" xfId="55" applyFont="1" applyFill="1" applyBorder="1" applyAlignment="1">
      <alignment vertical="center"/>
      <protection/>
    </xf>
    <xf numFmtId="172" fontId="132" fillId="0" borderId="28" xfId="55" applyNumberFormat="1" applyFont="1" applyFill="1" applyBorder="1" applyAlignment="1">
      <alignment horizontal="right" vertical="center"/>
      <protection/>
    </xf>
    <xf numFmtId="172" fontId="19" fillId="0" borderId="28" xfId="55" applyNumberFormat="1" applyFont="1" applyFill="1" applyBorder="1" applyAlignment="1">
      <alignment horizontal="right" vertical="center"/>
      <protection/>
    </xf>
    <xf numFmtId="172" fontId="132" fillId="0" borderId="28" xfId="55" applyNumberFormat="1" applyFont="1" applyFill="1" applyBorder="1" applyAlignment="1">
      <alignment horizontal="right" vertical="center" wrapText="1"/>
      <protection/>
    </xf>
    <xf numFmtId="172" fontId="3" fillId="0" borderId="12" xfId="55" applyNumberFormat="1" applyFont="1" applyFill="1" applyBorder="1" applyAlignment="1">
      <alignment horizontal="right" vertical="center" wrapText="1"/>
      <protection/>
    </xf>
    <xf numFmtId="0" fontId="12" fillId="35" borderId="20" xfId="55" applyFont="1" applyFill="1" applyBorder="1" applyAlignment="1">
      <alignment horizontal="center" vertical="center"/>
      <protection/>
    </xf>
    <xf numFmtId="172" fontId="17" fillId="35" borderId="28" xfId="55" applyNumberFormat="1" applyFont="1" applyFill="1" applyBorder="1" applyAlignment="1">
      <alignment horizontal="right" vertical="center"/>
      <protection/>
    </xf>
    <xf numFmtId="0" fontId="17" fillId="35" borderId="0" xfId="55" applyFont="1" applyFill="1" applyBorder="1" applyAlignment="1">
      <alignment vertical="center"/>
      <protection/>
    </xf>
    <xf numFmtId="172" fontId="18" fillId="35" borderId="10" xfId="55" applyNumberFormat="1" applyFont="1" applyFill="1" applyBorder="1" applyAlignment="1">
      <alignment horizontal="right" vertical="center" wrapText="1"/>
      <protection/>
    </xf>
    <xf numFmtId="172" fontId="18" fillId="35" borderId="12" xfId="55" applyNumberFormat="1" applyFont="1" applyFill="1" applyBorder="1" applyAlignment="1">
      <alignment horizontal="right" vertical="center" wrapText="1"/>
      <protection/>
    </xf>
    <xf numFmtId="172" fontId="18" fillId="35" borderId="10" xfId="55" applyNumberFormat="1" applyFont="1" applyFill="1" applyBorder="1" applyAlignment="1">
      <alignment vertical="center" wrapText="1"/>
      <protection/>
    </xf>
    <xf numFmtId="172" fontId="5" fillId="35" borderId="10" xfId="55" applyNumberFormat="1" applyFont="1" applyFill="1" applyBorder="1" applyAlignment="1">
      <alignment horizontal="right" vertical="center"/>
      <protection/>
    </xf>
    <xf numFmtId="172" fontId="5" fillId="35" borderId="12" xfId="55" applyNumberFormat="1" applyFont="1" applyFill="1" applyBorder="1" applyAlignment="1">
      <alignment horizontal="right" vertical="center"/>
      <protection/>
    </xf>
    <xf numFmtId="172" fontId="5" fillId="35" borderId="13" xfId="55" applyNumberFormat="1" applyFont="1" applyFill="1" applyBorder="1" applyAlignment="1">
      <alignment horizontal="right" vertical="center"/>
      <protection/>
    </xf>
    <xf numFmtId="172" fontId="18" fillId="35" borderId="12" xfId="55" applyNumberFormat="1" applyFont="1" applyFill="1" applyBorder="1" applyAlignment="1">
      <alignment horizontal="left" vertical="center" wrapText="1"/>
      <protection/>
    </xf>
    <xf numFmtId="0" fontId="5" fillId="35" borderId="0" xfId="55" applyFont="1" applyFill="1" applyBorder="1" applyAlignment="1">
      <alignment vertical="center"/>
      <protection/>
    </xf>
    <xf numFmtId="172" fontId="12" fillId="0" borderId="28" xfId="55" applyNumberFormat="1" applyFont="1" applyFill="1" applyBorder="1" applyAlignment="1">
      <alignment horizontal="right" vertical="center"/>
      <protection/>
    </xf>
    <xf numFmtId="172" fontId="15" fillId="0" borderId="28" xfId="55" applyNumberFormat="1" applyFont="1" applyFill="1" applyBorder="1" applyAlignment="1">
      <alignment horizontal="right" vertical="center"/>
      <protection/>
    </xf>
    <xf numFmtId="0" fontId="4" fillId="0" borderId="0" xfId="0" applyFont="1" applyFill="1" applyBorder="1" applyAlignment="1">
      <alignment horizontal="right"/>
    </xf>
    <xf numFmtId="0" fontId="4" fillId="0" borderId="0" xfId="0" applyFont="1" applyFill="1" applyBorder="1" applyAlignment="1">
      <alignment horizontal="right" vertical="top"/>
    </xf>
    <xf numFmtId="174" fontId="112" fillId="33" borderId="10" xfId="0" applyNumberFormat="1" applyFont="1" applyFill="1" applyBorder="1" applyAlignment="1">
      <alignment horizontal="right" vertical="center"/>
    </xf>
    <xf numFmtId="174" fontId="115" fillId="34" borderId="10" xfId="0" applyNumberFormat="1" applyFont="1" applyFill="1" applyBorder="1" applyAlignment="1">
      <alignment horizontal="right" vertical="center"/>
    </xf>
    <xf numFmtId="174" fontId="111" fillId="0" borderId="10" xfId="0" applyNumberFormat="1" applyFont="1" applyBorder="1" applyAlignment="1">
      <alignment horizontal="right" vertical="center"/>
    </xf>
    <xf numFmtId="174" fontId="118" fillId="0" borderId="10" xfId="0" applyNumberFormat="1" applyFont="1" applyBorder="1" applyAlignment="1">
      <alignment horizontal="right" vertical="center"/>
    </xf>
    <xf numFmtId="174" fontId="117" fillId="35" borderId="10" xfId="0" applyNumberFormat="1" applyFont="1" applyFill="1" applyBorder="1" applyAlignment="1">
      <alignment horizontal="right" vertical="center"/>
    </xf>
    <xf numFmtId="174" fontId="128" fillId="0" borderId="10" xfId="0" applyNumberFormat="1" applyFont="1" applyBorder="1" applyAlignment="1">
      <alignment horizontal="right" vertical="center"/>
    </xf>
    <xf numFmtId="174" fontId="113" fillId="34" borderId="10" xfId="0" applyNumberFormat="1" applyFont="1" applyFill="1" applyBorder="1" applyAlignment="1">
      <alignment horizontal="right" vertical="center"/>
    </xf>
    <xf numFmtId="174" fontId="115" fillId="0" borderId="10" xfId="0" applyNumberFormat="1" applyFont="1" applyBorder="1" applyAlignment="1">
      <alignment horizontal="right" vertical="center"/>
    </xf>
    <xf numFmtId="174" fontId="113" fillId="39" borderId="10" xfId="0" applyNumberFormat="1" applyFont="1" applyFill="1" applyBorder="1" applyAlignment="1">
      <alignment horizontal="right" vertical="center"/>
    </xf>
    <xf numFmtId="174" fontId="113" fillId="0" borderId="10" xfId="0" applyNumberFormat="1" applyFont="1" applyBorder="1" applyAlignment="1">
      <alignment horizontal="right" vertical="center"/>
    </xf>
    <xf numFmtId="174" fontId="119" fillId="0" borderId="10" xfId="0" applyNumberFormat="1" applyFont="1" applyBorder="1" applyAlignment="1">
      <alignment horizontal="right" vertical="center"/>
    </xf>
    <xf numFmtId="174" fontId="117" fillId="0" borderId="10" xfId="0" applyNumberFormat="1" applyFont="1" applyBorder="1" applyAlignment="1">
      <alignment horizontal="right" vertical="center"/>
    </xf>
    <xf numFmtId="174" fontId="112" fillId="9" borderId="10" xfId="0" applyNumberFormat="1" applyFont="1" applyFill="1" applyBorder="1" applyAlignment="1">
      <alignment horizontal="right" vertical="center"/>
    </xf>
    <xf numFmtId="174" fontId="115" fillId="33" borderId="10" xfId="0" applyNumberFormat="1" applyFont="1" applyFill="1" applyBorder="1" applyAlignment="1">
      <alignment horizontal="right" vertical="center"/>
    </xf>
    <xf numFmtId="174" fontId="111" fillId="35" borderId="10" xfId="0" applyNumberFormat="1" applyFont="1" applyFill="1" applyBorder="1" applyAlignment="1">
      <alignment horizontal="right" vertical="center"/>
    </xf>
    <xf numFmtId="174" fontId="128" fillId="0" borderId="10" xfId="0" applyNumberFormat="1" applyFont="1" applyFill="1" applyBorder="1" applyAlignment="1">
      <alignment horizontal="right" vertical="center"/>
    </xf>
    <xf numFmtId="174" fontId="111" fillId="0" borderId="10" xfId="0" applyNumberFormat="1" applyFont="1" applyFill="1" applyBorder="1" applyAlignment="1">
      <alignment horizontal="right" vertical="center"/>
    </xf>
    <xf numFmtId="174" fontId="118" fillId="0" borderId="10" xfId="0" applyNumberFormat="1" applyFont="1" applyFill="1" applyBorder="1" applyAlignment="1">
      <alignment horizontal="right" vertical="center"/>
    </xf>
    <xf numFmtId="174" fontId="114" fillId="0" borderId="10" xfId="0" applyNumberFormat="1" applyFont="1" applyBorder="1" applyAlignment="1">
      <alignment horizontal="right" vertical="center"/>
    </xf>
    <xf numFmtId="174" fontId="117" fillId="0" borderId="10" xfId="0" applyNumberFormat="1" applyFont="1" applyFill="1" applyBorder="1" applyAlignment="1">
      <alignment horizontal="right" vertical="center"/>
    </xf>
    <xf numFmtId="174" fontId="114" fillId="0" borderId="10" xfId="0" applyNumberFormat="1" applyFont="1" applyFill="1" applyBorder="1" applyAlignment="1">
      <alignment horizontal="right" vertical="center"/>
    </xf>
    <xf numFmtId="174" fontId="6" fillId="0" borderId="10" xfId="55" applyNumberFormat="1" applyFont="1" applyFill="1" applyBorder="1" applyAlignment="1">
      <alignment horizontal="right" vertical="center" wrapText="1"/>
      <protection/>
    </xf>
    <xf numFmtId="174" fontId="111" fillId="0" borderId="10" xfId="0" applyNumberFormat="1" applyFont="1" applyFill="1" applyBorder="1" applyAlignment="1">
      <alignment horizontal="right" vertical="center" wrapText="1"/>
    </xf>
    <xf numFmtId="174" fontId="6" fillId="0" borderId="10" xfId="55" applyNumberFormat="1" applyFont="1" applyFill="1" applyBorder="1" applyAlignment="1">
      <alignment horizontal="right" vertical="center"/>
      <protection/>
    </xf>
    <xf numFmtId="174" fontId="7" fillId="0" borderId="10" xfId="55" applyNumberFormat="1" applyFont="1" applyFill="1" applyBorder="1" applyAlignment="1">
      <alignment horizontal="right" vertical="center" wrapText="1" indent="2"/>
      <protection/>
    </xf>
    <xf numFmtId="174" fontId="115" fillId="0" borderId="10" xfId="0" applyNumberFormat="1" applyFont="1" applyFill="1" applyBorder="1" applyAlignment="1">
      <alignment horizontal="right" vertical="center" wrapText="1"/>
    </xf>
    <xf numFmtId="174" fontId="8" fillId="0" borderId="10" xfId="55" applyNumberFormat="1" applyFont="1" applyFill="1" applyBorder="1" applyAlignment="1">
      <alignment horizontal="right" vertical="center" wrapText="1"/>
      <protection/>
    </xf>
    <xf numFmtId="174" fontId="113" fillId="0" borderId="10" xfId="0" applyNumberFormat="1" applyFont="1" applyFill="1" applyBorder="1" applyAlignment="1">
      <alignment horizontal="right" vertical="center" wrapText="1"/>
    </xf>
    <xf numFmtId="172" fontId="0" fillId="0" borderId="0" xfId="0" applyNumberFormat="1" applyAlignment="1">
      <alignment/>
    </xf>
    <xf numFmtId="0" fontId="3" fillId="0" borderId="10" xfId="0" applyFont="1" applyFill="1" applyBorder="1" applyAlignment="1">
      <alignment vertical="center"/>
    </xf>
    <xf numFmtId="0" fontId="0" fillId="0" borderId="10" xfId="0" applyBorder="1" applyAlignment="1">
      <alignment/>
    </xf>
    <xf numFmtId="0" fontId="4" fillId="0" borderId="10" xfId="0" applyFont="1" applyFill="1" applyBorder="1" applyAlignment="1">
      <alignment horizontal="right" vertical="center"/>
    </xf>
    <xf numFmtId="0" fontId="0" fillId="0" borderId="10" xfId="0" applyBorder="1" applyAlignment="1">
      <alignment horizontal="right" vertical="center"/>
    </xf>
    <xf numFmtId="49" fontId="41" fillId="0" borderId="10" xfId="55" applyNumberFormat="1" applyFont="1" applyFill="1" applyBorder="1" applyAlignment="1">
      <alignment horizontal="center" vertical="center" wrapText="1"/>
      <protection/>
    </xf>
    <xf numFmtId="0" fontId="41" fillId="0" borderId="10" xfId="55" applyFont="1" applyFill="1" applyBorder="1" applyAlignment="1">
      <alignment horizontal="center" vertical="center" wrapText="1"/>
      <protection/>
    </xf>
    <xf numFmtId="49" fontId="7" fillId="0" borderId="10" xfId="55" applyNumberFormat="1" applyFont="1" applyFill="1" applyBorder="1" applyAlignment="1">
      <alignment horizontal="center" vertical="center" wrapText="1"/>
      <protection/>
    </xf>
    <xf numFmtId="0" fontId="0" fillId="0" borderId="11" xfId="0" applyBorder="1" applyAlignment="1">
      <alignment/>
    </xf>
    <xf numFmtId="0" fontId="0" fillId="0" borderId="30" xfId="0" applyBorder="1" applyAlignment="1">
      <alignment/>
    </xf>
    <xf numFmtId="0" fontId="13" fillId="0" borderId="21" xfId="55" applyFont="1" applyFill="1" applyBorder="1" applyAlignment="1">
      <alignment horizontal="left" wrapText="1" indent="1"/>
      <protection/>
    </xf>
    <xf numFmtId="174" fontId="111" fillId="0" borderId="29" xfId="0" applyNumberFormat="1" applyFont="1" applyBorder="1" applyAlignment="1">
      <alignment horizontal="right" vertical="center"/>
    </xf>
    <xf numFmtId="0" fontId="33" fillId="0" borderId="29" xfId="0" applyFont="1" applyFill="1" applyBorder="1" applyAlignment="1">
      <alignment horizontal="center" vertical="center"/>
    </xf>
    <xf numFmtId="174" fontId="112" fillId="33" borderId="29" xfId="0" applyNumberFormat="1" applyFont="1" applyFill="1" applyBorder="1" applyAlignment="1">
      <alignment horizontal="right" vertical="center"/>
    </xf>
    <xf numFmtId="174" fontId="115" fillId="34" borderId="29" xfId="0" applyNumberFormat="1" applyFont="1" applyFill="1" applyBorder="1" applyAlignment="1">
      <alignment horizontal="right" vertical="center"/>
    </xf>
    <xf numFmtId="174" fontId="118" fillId="0" borderId="29" xfId="0" applyNumberFormat="1" applyFont="1" applyBorder="1" applyAlignment="1">
      <alignment horizontal="right" vertical="center"/>
    </xf>
    <xf numFmtId="174" fontId="117" fillId="35" borderId="29" xfId="0" applyNumberFormat="1" applyFont="1" applyFill="1" applyBorder="1" applyAlignment="1">
      <alignment horizontal="right" vertical="center"/>
    </xf>
    <xf numFmtId="174" fontId="128" fillId="0" borderId="29" xfId="0" applyNumberFormat="1" applyFont="1" applyBorder="1" applyAlignment="1">
      <alignment horizontal="right" vertical="center"/>
    </xf>
    <xf numFmtId="174" fontId="113" fillId="34" borderId="29" xfId="0" applyNumberFormat="1" applyFont="1" applyFill="1" applyBorder="1" applyAlignment="1">
      <alignment horizontal="right" vertical="center"/>
    </xf>
    <xf numFmtId="174" fontId="115" fillId="0" borderId="29" xfId="0" applyNumberFormat="1" applyFont="1" applyBorder="1" applyAlignment="1">
      <alignment horizontal="right" vertical="center"/>
    </xf>
    <xf numFmtId="174" fontId="113" fillId="39" borderId="29" xfId="0" applyNumberFormat="1" applyFont="1" applyFill="1" applyBorder="1" applyAlignment="1">
      <alignment horizontal="right" vertical="center"/>
    </xf>
    <xf numFmtId="174" fontId="113" fillId="0" borderId="29" xfId="0" applyNumberFormat="1" applyFont="1" applyBorder="1" applyAlignment="1">
      <alignment horizontal="right" vertical="center"/>
    </xf>
    <xf numFmtId="174" fontId="112" fillId="9" borderId="29" xfId="0" applyNumberFormat="1" applyFont="1" applyFill="1" applyBorder="1" applyAlignment="1">
      <alignment horizontal="right" vertical="center"/>
    </xf>
    <xf numFmtId="174" fontId="115" fillId="33" borderId="29" xfId="0" applyNumberFormat="1" applyFont="1" applyFill="1" applyBorder="1" applyAlignment="1">
      <alignment horizontal="right" vertical="center"/>
    </xf>
    <xf numFmtId="0" fontId="43" fillId="33" borderId="10" xfId="55" applyFont="1" applyFill="1" applyBorder="1" applyAlignment="1">
      <alignment vertical="center" wrapText="1"/>
      <protection/>
    </xf>
    <xf numFmtId="49" fontId="44" fillId="33" borderId="10" xfId="55" applyNumberFormat="1" applyFont="1" applyFill="1" applyBorder="1" applyAlignment="1">
      <alignment horizontal="center" vertical="center"/>
      <protection/>
    </xf>
    <xf numFmtId="174" fontId="133" fillId="33" borderId="10" xfId="0" applyNumberFormat="1" applyFont="1" applyFill="1" applyBorder="1" applyAlignment="1">
      <alignment horizontal="right" vertical="center"/>
    </xf>
    <xf numFmtId="0" fontId="45" fillId="39" borderId="10" xfId="55" applyFont="1" applyFill="1" applyBorder="1" applyAlignment="1">
      <alignment horizontal="left" vertical="center" wrapText="1"/>
      <protection/>
    </xf>
    <xf numFmtId="174" fontId="134" fillId="39" borderId="10" xfId="0" applyNumberFormat="1" applyFont="1" applyFill="1" applyBorder="1" applyAlignment="1">
      <alignment horizontal="right" vertical="center"/>
    </xf>
    <xf numFmtId="172" fontId="44" fillId="33" borderId="10" xfId="55" applyNumberFormat="1" applyFont="1" applyFill="1" applyBorder="1" applyAlignment="1">
      <alignment horizontal="left" vertical="center"/>
      <protection/>
    </xf>
    <xf numFmtId="0" fontId="44" fillId="33" borderId="10" xfId="55" applyFont="1" applyFill="1" applyBorder="1" applyAlignment="1">
      <alignment horizontal="center" vertical="center"/>
      <protection/>
    </xf>
    <xf numFmtId="49" fontId="44" fillId="9" borderId="10" xfId="55" applyNumberFormat="1" applyFont="1" applyFill="1" applyBorder="1" applyAlignment="1">
      <alignment horizontal="left" vertical="center"/>
      <protection/>
    </xf>
    <xf numFmtId="49" fontId="45" fillId="9" borderId="10" xfId="55" applyNumberFormat="1" applyFont="1" applyFill="1" applyBorder="1" applyAlignment="1">
      <alignment horizontal="center" vertical="center"/>
      <protection/>
    </xf>
    <xf numFmtId="174" fontId="133" fillId="9" borderId="10" xfId="0" applyNumberFormat="1" applyFont="1" applyFill="1" applyBorder="1" applyAlignment="1">
      <alignment horizontal="right" vertical="center"/>
    </xf>
    <xf numFmtId="172" fontId="45" fillId="33" borderId="10" xfId="55" applyNumberFormat="1" applyFont="1" applyFill="1" applyBorder="1" applyAlignment="1">
      <alignment horizontal="left" vertical="center" wrapText="1"/>
      <protection/>
    </xf>
    <xf numFmtId="49" fontId="45" fillId="33" borderId="10" xfId="55" applyNumberFormat="1" applyFont="1" applyFill="1" applyBorder="1" applyAlignment="1">
      <alignment horizontal="center" vertical="center"/>
      <protection/>
    </xf>
    <xf numFmtId="174" fontId="134" fillId="33" borderId="10" xfId="0" applyNumberFormat="1" applyFont="1" applyFill="1" applyBorder="1" applyAlignment="1">
      <alignment horizontal="right" vertical="center"/>
    </xf>
    <xf numFmtId="172" fontId="46" fillId="33" borderId="10" xfId="55" applyNumberFormat="1" applyFont="1" applyFill="1" applyBorder="1" applyAlignment="1">
      <alignment horizontal="left" vertical="center" wrapText="1"/>
      <protection/>
    </xf>
    <xf numFmtId="49" fontId="46" fillId="33" borderId="10" xfId="55" applyNumberFormat="1" applyFont="1" applyFill="1" applyBorder="1" applyAlignment="1">
      <alignment horizontal="center" vertical="center"/>
      <protection/>
    </xf>
    <xf numFmtId="49" fontId="44" fillId="9" borderId="10" xfId="55" applyNumberFormat="1" applyFont="1" applyFill="1" applyBorder="1" applyAlignment="1">
      <alignment horizontal="center" vertical="center"/>
      <protection/>
    </xf>
    <xf numFmtId="174" fontId="134" fillId="0" borderId="10" xfId="0" applyNumberFormat="1" applyFont="1" applyBorder="1" applyAlignment="1">
      <alignment horizontal="right" vertical="center"/>
    </xf>
    <xf numFmtId="174" fontId="135" fillId="0" borderId="10" xfId="0" applyNumberFormat="1" applyFont="1" applyBorder="1" applyAlignment="1">
      <alignment horizontal="right" vertical="center"/>
    </xf>
    <xf numFmtId="0" fontId="46" fillId="0" borderId="10" xfId="55" applyFont="1" applyFill="1" applyBorder="1" applyAlignment="1">
      <alignment vertical="center" wrapText="1"/>
      <protection/>
    </xf>
    <xf numFmtId="49" fontId="45" fillId="0" borderId="10" xfId="55" applyNumberFormat="1" applyFont="1" applyFill="1" applyBorder="1" applyAlignment="1">
      <alignment horizontal="center" vertical="center"/>
      <protection/>
    </xf>
    <xf numFmtId="0" fontId="123" fillId="0" borderId="10" xfId="0" applyFont="1" applyFill="1" applyBorder="1" applyAlignment="1">
      <alignment horizontal="left" vertical="center" wrapText="1"/>
    </xf>
    <xf numFmtId="0" fontId="136" fillId="0" borderId="10" xfId="0" applyFont="1" applyFill="1" applyBorder="1" applyAlignment="1">
      <alignment horizontal="left" vertical="center" wrapText="1"/>
    </xf>
    <xf numFmtId="0" fontId="136" fillId="0" borderId="10" xfId="0" applyFont="1" applyFill="1" applyBorder="1" applyAlignment="1">
      <alignment horizontal="left" vertical="center" wrapText="1"/>
    </xf>
    <xf numFmtId="0" fontId="123" fillId="0" borderId="10" xfId="0" applyFont="1" applyFill="1" applyBorder="1" applyAlignment="1">
      <alignment horizontal="left" vertical="center" wrapText="1"/>
    </xf>
    <xf numFmtId="174" fontId="43" fillId="33" borderId="10" xfId="55" applyNumberFormat="1" applyFont="1" applyFill="1" applyBorder="1" applyAlignment="1">
      <alignment horizontal="right" vertical="center" wrapText="1"/>
      <protection/>
    </xf>
    <xf numFmtId="174" fontId="45" fillId="39" borderId="10" xfId="55" applyNumberFormat="1" applyFont="1" applyFill="1" applyBorder="1" applyAlignment="1">
      <alignment horizontal="right" vertical="center" wrapText="1"/>
      <protection/>
    </xf>
    <xf numFmtId="174" fontId="44" fillId="33" borderId="10" xfId="55" applyNumberFormat="1" applyFont="1" applyFill="1" applyBorder="1" applyAlignment="1">
      <alignment horizontal="right" vertical="center"/>
      <protection/>
    </xf>
    <xf numFmtId="174" fontId="44" fillId="9" borderId="10" xfId="55" applyNumberFormat="1" applyFont="1" applyFill="1" applyBorder="1" applyAlignment="1">
      <alignment horizontal="right" vertical="center"/>
      <protection/>
    </xf>
    <xf numFmtId="174" fontId="45" fillId="33" borderId="10" xfId="55" applyNumberFormat="1" applyFont="1" applyFill="1" applyBorder="1" applyAlignment="1">
      <alignment horizontal="right" vertical="center" wrapText="1"/>
      <protection/>
    </xf>
    <xf numFmtId="174" fontId="46" fillId="33" borderId="10" xfId="55" applyNumberFormat="1" applyFont="1" applyFill="1" applyBorder="1" applyAlignment="1">
      <alignment horizontal="right" vertical="center" wrapText="1"/>
      <protection/>
    </xf>
    <xf numFmtId="0" fontId="128" fillId="0" borderId="0" xfId="0" applyFont="1" applyAlignment="1">
      <alignment horizontal="right"/>
    </xf>
    <xf numFmtId="174" fontId="137" fillId="0" borderId="10" xfId="0" applyNumberFormat="1" applyFont="1" applyBorder="1" applyAlignment="1">
      <alignment horizontal="right" vertical="center"/>
    </xf>
    <xf numFmtId="0" fontId="128" fillId="0" borderId="0" xfId="0" applyFont="1" applyAlignment="1">
      <alignment horizontal="right" vertical="top"/>
    </xf>
    <xf numFmtId="0" fontId="10" fillId="0" borderId="0" xfId="55" applyFont="1" applyFill="1" applyBorder="1" applyAlignment="1">
      <alignment horizontal="justify" vertical="center" wrapText="1"/>
      <protection/>
    </xf>
    <xf numFmtId="0" fontId="1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38" fillId="0" borderId="0" xfId="0" applyFont="1" applyAlignment="1">
      <alignment/>
    </xf>
    <xf numFmtId="49" fontId="41" fillId="0" borderId="10" xfId="55" applyNumberFormat="1" applyFont="1" applyFill="1" applyBorder="1" applyAlignment="1">
      <alignment horizontal="center" vertical="center"/>
      <protection/>
    </xf>
    <xf numFmtId="174" fontId="7" fillId="0" borderId="10" xfId="0" applyNumberFormat="1" applyFont="1" applyBorder="1" applyAlignment="1">
      <alignment horizontal="right" vertical="center"/>
    </xf>
    <xf numFmtId="0" fontId="36" fillId="0" borderId="10" xfId="55" applyFont="1" applyFill="1" applyBorder="1" applyAlignment="1">
      <alignment vertical="center" wrapText="1"/>
      <protection/>
    </xf>
    <xf numFmtId="174" fontId="36" fillId="0" borderId="10" xfId="0" applyNumberFormat="1" applyFont="1" applyBorder="1" applyAlignment="1">
      <alignment horizontal="right" vertical="center"/>
    </xf>
    <xf numFmtId="49" fontId="36" fillId="0" borderId="10" xfId="55" applyNumberFormat="1" applyFont="1" applyFill="1" applyBorder="1" applyAlignment="1">
      <alignment horizontal="center" vertical="center"/>
      <protection/>
    </xf>
    <xf numFmtId="174" fontId="41" fillId="0" borderId="10" xfId="0" applyNumberFormat="1" applyFont="1" applyBorder="1" applyAlignment="1">
      <alignment horizontal="right" vertical="center"/>
    </xf>
    <xf numFmtId="0" fontId="18" fillId="0" borderId="20" xfId="55" applyFont="1" applyFill="1" applyBorder="1" applyAlignment="1">
      <alignment horizontal="center" vertical="center" wrapText="1"/>
      <protection/>
    </xf>
    <xf numFmtId="0" fontId="22" fillId="0" borderId="10" xfId="55" applyFont="1" applyFill="1" applyBorder="1" applyAlignment="1">
      <alignment vertical="center" wrapText="1"/>
      <protection/>
    </xf>
    <xf numFmtId="0" fontId="22" fillId="0" borderId="10" xfId="0" applyFont="1" applyFill="1" applyBorder="1" applyAlignment="1">
      <alignment horizontal="center" vertical="center"/>
    </xf>
    <xf numFmtId="174" fontId="139" fillId="0" borderId="10" xfId="0" applyNumberFormat="1" applyFont="1" applyFill="1" applyBorder="1" applyAlignment="1">
      <alignment horizontal="right" vertical="center"/>
    </xf>
    <xf numFmtId="0" fontId="28" fillId="0" borderId="10" xfId="0" applyFont="1" applyFill="1" applyBorder="1" applyAlignment="1">
      <alignment horizontal="center" vertical="center"/>
    </xf>
    <xf numFmtId="0" fontId="28" fillId="0" borderId="10" xfId="55" applyFont="1" applyFill="1" applyBorder="1" applyAlignment="1">
      <alignment vertical="center" wrapText="1"/>
      <protection/>
    </xf>
    <xf numFmtId="174" fontId="140" fillId="0" borderId="10" xfId="0" applyNumberFormat="1" applyFont="1" applyFill="1" applyBorder="1" applyAlignment="1">
      <alignment horizontal="right" vertical="center"/>
    </xf>
    <xf numFmtId="0" fontId="4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24" fillId="0" borderId="10" xfId="55" applyFont="1" applyFill="1" applyBorder="1" applyAlignment="1">
      <alignment vertical="center"/>
      <protection/>
    </xf>
    <xf numFmtId="174" fontId="141" fillId="0" borderId="10" xfId="0" applyNumberFormat="1" applyFont="1" applyFill="1" applyBorder="1" applyAlignment="1">
      <alignment horizontal="right" vertical="center"/>
    </xf>
    <xf numFmtId="0" fontId="140" fillId="0" borderId="10" xfId="0" applyFont="1" applyFill="1" applyBorder="1" applyAlignment="1">
      <alignment horizontal="center" vertical="center"/>
    </xf>
    <xf numFmtId="0" fontId="111" fillId="0" borderId="10" xfId="0" applyFont="1" applyFill="1" applyBorder="1" applyAlignment="1">
      <alignment horizontal="center" vertical="center"/>
    </xf>
    <xf numFmtId="0" fontId="114" fillId="0" borderId="10" xfId="0" applyFont="1" applyFill="1" applyBorder="1" applyAlignment="1">
      <alignment horizontal="center" vertical="center"/>
    </xf>
    <xf numFmtId="0" fontId="118" fillId="0" borderId="10" xfId="0" applyFont="1" applyFill="1" applyBorder="1" applyAlignment="1">
      <alignment horizontal="center" vertical="center"/>
    </xf>
    <xf numFmtId="0" fontId="139" fillId="0" borderId="10" xfId="0" applyFont="1" applyFill="1" applyBorder="1" applyAlignment="1">
      <alignment horizontal="center" vertical="center"/>
    </xf>
    <xf numFmtId="0" fontId="24" fillId="0" borderId="20" xfId="55" applyFont="1" applyFill="1" applyBorder="1" applyAlignment="1">
      <alignment horizontal="center" vertical="center"/>
      <protection/>
    </xf>
    <xf numFmtId="0" fontId="5" fillId="0" borderId="20" xfId="55" applyFont="1" applyFill="1" applyBorder="1" applyAlignment="1">
      <alignment vertical="center"/>
      <protection/>
    </xf>
    <xf numFmtId="174" fontId="137" fillId="0" borderId="10" xfId="0" applyNumberFormat="1" applyFont="1" applyFill="1" applyBorder="1" applyAlignment="1">
      <alignment horizontal="right" vertical="center"/>
    </xf>
    <xf numFmtId="174" fontId="116" fillId="0" borderId="10" xfId="0" applyNumberFormat="1" applyFont="1" applyFill="1" applyBorder="1" applyAlignment="1">
      <alignment horizontal="right" vertical="center"/>
    </xf>
    <xf numFmtId="0" fontId="30" fillId="0" borderId="20" xfId="55" applyFont="1" applyFill="1" applyBorder="1" applyAlignment="1">
      <alignment horizontal="center" vertical="center"/>
      <protection/>
    </xf>
    <xf numFmtId="0" fontId="18" fillId="0" borderId="20" xfId="55" applyFont="1" applyFill="1" applyBorder="1" applyAlignment="1">
      <alignment horizontal="center" vertical="center"/>
      <protection/>
    </xf>
    <xf numFmtId="0" fontId="26" fillId="0" borderId="20" xfId="55" applyFont="1" applyFill="1" applyBorder="1" applyAlignment="1">
      <alignment horizontal="center" vertical="center"/>
      <protection/>
    </xf>
    <xf numFmtId="0" fontId="17" fillId="0" borderId="20" xfId="55" applyFont="1" applyFill="1" applyBorder="1" applyAlignment="1">
      <alignment horizontal="center" vertical="center"/>
      <protection/>
    </xf>
    <xf numFmtId="0" fontId="117"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41" fillId="0" borderId="10" xfId="55" applyFont="1" applyFill="1" applyBorder="1" applyAlignment="1">
      <alignment vertical="center"/>
      <protection/>
    </xf>
    <xf numFmtId="0" fontId="47" fillId="0" borderId="10" xfId="55" applyFont="1" applyFill="1" applyBorder="1" applyAlignment="1">
      <alignment vertical="center"/>
      <protection/>
    </xf>
    <xf numFmtId="0" fontId="16" fillId="0" borderId="10" xfId="55" applyFont="1" applyFill="1" applyBorder="1" applyAlignment="1">
      <alignment horizontal="left" vertical="center" indent="1"/>
      <protection/>
    </xf>
    <xf numFmtId="0" fontId="49" fillId="0" borderId="10" xfId="0" applyFont="1" applyFill="1" applyBorder="1" applyAlignment="1">
      <alignment horizontal="left" vertical="center" wrapText="1" indent="1"/>
    </xf>
    <xf numFmtId="174" fontId="22" fillId="0" borderId="10" xfId="0" applyNumberFormat="1" applyFont="1" applyFill="1" applyBorder="1" applyAlignment="1">
      <alignment horizontal="right" vertical="center"/>
    </xf>
    <xf numFmtId="0" fontId="28" fillId="0" borderId="10" xfId="55" applyFont="1" applyFill="1" applyBorder="1" applyAlignment="1">
      <alignment vertical="center"/>
      <protection/>
    </xf>
    <xf numFmtId="0" fontId="22" fillId="0" borderId="10" xfId="55" applyFont="1" applyFill="1" applyBorder="1" applyAlignment="1">
      <alignment horizontal="center" vertical="center"/>
      <protection/>
    </xf>
    <xf numFmtId="0" fontId="7" fillId="0" borderId="10" xfId="55" applyFont="1" applyFill="1" applyBorder="1" applyAlignment="1">
      <alignment vertical="center"/>
      <protection/>
    </xf>
    <xf numFmtId="0" fontId="28" fillId="0" borderId="10" xfId="55" applyFont="1" applyFill="1" applyBorder="1" applyAlignment="1">
      <alignment horizontal="center" vertical="center"/>
      <protection/>
    </xf>
    <xf numFmtId="0" fontId="41" fillId="0" borderId="10" xfId="55" applyFont="1" applyFill="1" applyBorder="1" applyAlignment="1">
      <alignment horizontal="center" vertical="center"/>
      <protection/>
    </xf>
    <xf numFmtId="174" fontId="48" fillId="0" borderId="10" xfId="0" applyNumberFormat="1" applyFont="1" applyFill="1" applyBorder="1" applyAlignment="1">
      <alignment horizontal="right" vertical="center"/>
    </xf>
    <xf numFmtId="0" fontId="25" fillId="0" borderId="10" xfId="55" applyFont="1" applyFill="1" applyBorder="1" applyAlignment="1">
      <alignment horizontal="left" vertical="center" indent="1"/>
      <protection/>
    </xf>
    <xf numFmtId="174" fontId="16" fillId="0" borderId="10" xfId="0" applyNumberFormat="1" applyFont="1" applyFill="1" applyBorder="1" applyAlignment="1">
      <alignment horizontal="right" vertical="center"/>
    </xf>
    <xf numFmtId="174" fontId="41" fillId="0" borderId="10" xfId="0" applyNumberFormat="1" applyFont="1" applyFill="1" applyBorder="1" applyAlignment="1">
      <alignment horizontal="right" vertical="center"/>
    </xf>
    <xf numFmtId="0" fontId="16" fillId="0" borderId="10" xfId="55" applyFont="1" applyFill="1" applyBorder="1" applyAlignment="1">
      <alignment horizontal="center" vertical="center"/>
      <protection/>
    </xf>
    <xf numFmtId="0" fontId="16"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174" fontId="28" fillId="0" borderId="10" xfId="0" applyNumberFormat="1" applyFont="1" applyFill="1" applyBorder="1" applyAlignment="1">
      <alignment horizontal="right" vertical="center"/>
    </xf>
    <xf numFmtId="49" fontId="44" fillId="39" borderId="10" xfId="55" applyNumberFormat="1" applyFont="1" applyFill="1" applyBorder="1" applyAlignment="1">
      <alignment horizontal="center" vertical="center" wrapText="1"/>
      <protection/>
    </xf>
    <xf numFmtId="0" fontId="0" fillId="0" borderId="0" xfId="0" applyFill="1" applyAlignment="1">
      <alignment/>
    </xf>
    <xf numFmtId="0" fontId="44" fillId="0" borderId="10" xfId="55" applyFont="1" applyFill="1" applyBorder="1" applyAlignment="1">
      <alignment horizontal="center" vertical="center"/>
      <protection/>
    </xf>
    <xf numFmtId="174" fontId="133" fillId="0" borderId="10" xfId="0" applyNumberFormat="1" applyFont="1" applyFill="1" applyBorder="1" applyAlignment="1">
      <alignment horizontal="right" vertical="center"/>
    </xf>
    <xf numFmtId="174" fontId="112" fillId="0" borderId="29" xfId="0" applyNumberFormat="1" applyFont="1" applyFill="1" applyBorder="1" applyAlignment="1">
      <alignment horizontal="right" vertical="center"/>
    </xf>
    <xf numFmtId="174" fontId="112" fillId="0" borderId="10" xfId="0" applyNumberFormat="1" applyFont="1" applyFill="1" applyBorder="1" applyAlignment="1">
      <alignment horizontal="right" vertical="center"/>
    </xf>
    <xf numFmtId="172" fontId="112" fillId="0" borderId="10" xfId="0" applyNumberFormat="1" applyFont="1" applyFill="1" applyBorder="1" applyAlignment="1">
      <alignment horizontal="right" vertical="center"/>
    </xf>
    <xf numFmtId="0" fontId="36" fillId="0" borderId="10" xfId="55" applyFont="1" applyFill="1" applyBorder="1" applyAlignment="1">
      <alignment horizontal="center" vertical="center" wrapText="1"/>
      <protection/>
    </xf>
    <xf numFmtId="172" fontId="5" fillId="38" borderId="13" xfId="55" applyNumberFormat="1" applyFont="1" applyFill="1" applyBorder="1" applyAlignment="1">
      <alignment horizontal="right" vertical="center"/>
      <protection/>
    </xf>
    <xf numFmtId="0" fontId="36" fillId="0" borderId="10" xfId="0" applyFont="1" applyFill="1" applyBorder="1" applyAlignment="1">
      <alignment horizontal="left" vertical="center" wrapText="1"/>
    </xf>
    <xf numFmtId="172" fontId="5" fillId="0" borderId="20" xfId="55" applyNumberFormat="1" applyFont="1" applyFill="1" applyBorder="1" applyAlignment="1">
      <alignment vertical="center" wrapText="1"/>
      <protection/>
    </xf>
    <xf numFmtId="172" fontId="5" fillId="0" borderId="31" xfId="55" applyNumberFormat="1" applyFont="1" applyFill="1" applyBorder="1" applyAlignment="1">
      <alignment horizontal="right" vertical="center"/>
      <protection/>
    </xf>
    <xf numFmtId="172" fontId="5" fillId="37" borderId="29" xfId="55" applyNumberFormat="1" applyFont="1" applyFill="1" applyBorder="1" applyAlignment="1">
      <alignment horizontal="right" vertical="center"/>
      <protection/>
    </xf>
    <xf numFmtId="174" fontId="111" fillId="38" borderId="10" xfId="0" applyNumberFormat="1" applyFont="1" applyFill="1" applyBorder="1" applyAlignment="1">
      <alignment horizontal="right" vertical="center" wrapText="1"/>
    </xf>
    <xf numFmtId="174" fontId="111" fillId="38" borderId="10" xfId="0" applyNumberFormat="1" applyFont="1" applyFill="1" applyBorder="1" applyAlignment="1">
      <alignment horizontal="right" vertical="center"/>
    </xf>
    <xf numFmtId="49" fontId="5" fillId="38" borderId="10" xfId="55" applyNumberFormat="1" applyFont="1" applyFill="1" applyBorder="1" applyAlignment="1">
      <alignment horizontal="center" vertical="center"/>
      <protection/>
    </xf>
    <xf numFmtId="172" fontId="23" fillId="39" borderId="13" xfId="55" applyNumberFormat="1" applyFont="1" applyFill="1" applyBorder="1" applyAlignment="1">
      <alignment horizontal="right" vertical="center"/>
      <protection/>
    </xf>
    <xf numFmtId="172" fontId="23" fillId="39" borderId="10" xfId="55" applyNumberFormat="1" applyFont="1" applyFill="1" applyBorder="1" applyAlignment="1">
      <alignment horizontal="right" vertical="center"/>
      <protection/>
    </xf>
    <xf numFmtId="172" fontId="121" fillId="39" borderId="10" xfId="0" applyNumberFormat="1" applyFont="1" applyFill="1" applyBorder="1" applyAlignment="1">
      <alignment horizontal="right" vertical="center" wrapText="1"/>
    </xf>
    <xf numFmtId="172" fontId="29" fillId="39" borderId="10" xfId="55" applyNumberFormat="1" applyFont="1" applyFill="1" applyBorder="1" applyAlignment="1">
      <alignment horizontal="right" vertical="center"/>
      <protection/>
    </xf>
    <xf numFmtId="172" fontId="23" fillId="39" borderId="12" xfId="55" applyNumberFormat="1" applyFont="1" applyFill="1" applyBorder="1" applyAlignment="1">
      <alignment horizontal="right" vertical="center"/>
      <protection/>
    </xf>
    <xf numFmtId="172" fontId="8" fillId="12" borderId="10" xfId="55" applyNumberFormat="1" applyFont="1" applyFill="1" applyBorder="1" applyAlignment="1">
      <alignment horizontal="right" vertical="center" wrapText="1"/>
      <protection/>
    </xf>
    <xf numFmtId="172" fontId="8" fillId="12" borderId="12" xfId="55" applyNumberFormat="1" applyFont="1" applyFill="1" applyBorder="1" applyAlignment="1">
      <alignment horizontal="right" vertical="center" wrapText="1"/>
      <protection/>
    </xf>
    <xf numFmtId="172" fontId="8" fillId="12" borderId="10" xfId="55" applyNumberFormat="1" applyFont="1" applyFill="1" applyBorder="1" applyAlignment="1">
      <alignment vertical="center" wrapText="1"/>
      <protection/>
    </xf>
    <xf numFmtId="172" fontId="29" fillId="12" borderId="10" xfId="55" applyNumberFormat="1" applyFont="1" applyFill="1" applyBorder="1" applyAlignment="1">
      <alignment horizontal="right" vertical="center"/>
      <protection/>
    </xf>
    <xf numFmtId="172" fontId="29" fillId="12" borderId="12" xfId="55" applyNumberFormat="1" applyFont="1" applyFill="1" applyBorder="1" applyAlignment="1">
      <alignment horizontal="right" vertical="center"/>
      <protection/>
    </xf>
    <xf numFmtId="172" fontId="8" fillId="12" borderId="12" xfId="55" applyNumberFormat="1" applyFont="1" applyFill="1" applyBorder="1" applyAlignment="1">
      <alignment vertical="center" wrapText="1"/>
      <protection/>
    </xf>
    <xf numFmtId="172" fontId="23" fillId="12" borderId="12" xfId="55" applyNumberFormat="1" applyFont="1" applyFill="1" applyBorder="1" applyAlignment="1">
      <alignment horizontal="right" vertical="center"/>
      <protection/>
    </xf>
    <xf numFmtId="172" fontId="23" fillId="12" borderId="10" xfId="55" applyNumberFormat="1" applyFont="1" applyFill="1" applyBorder="1" applyAlignment="1">
      <alignment vertical="center"/>
      <protection/>
    </xf>
    <xf numFmtId="172" fontId="23" fillId="12" borderId="12" xfId="55" applyNumberFormat="1" applyFont="1" applyFill="1" applyBorder="1" applyAlignment="1">
      <alignment vertical="center"/>
      <protection/>
    </xf>
    <xf numFmtId="172" fontId="13" fillId="13" borderId="28" xfId="55" applyNumberFormat="1" applyFont="1" applyFill="1" applyBorder="1" applyAlignment="1">
      <alignment horizontal="right" vertical="center"/>
      <protection/>
    </xf>
    <xf numFmtId="172" fontId="13" fillId="13" borderId="10" xfId="55" applyNumberFormat="1" applyFont="1" applyFill="1" applyBorder="1" applyAlignment="1">
      <alignment horizontal="right" vertical="center"/>
      <protection/>
    </xf>
    <xf numFmtId="172" fontId="13" fillId="13" borderId="12" xfId="55" applyNumberFormat="1" applyFont="1" applyFill="1" applyBorder="1" applyAlignment="1">
      <alignment horizontal="right" vertical="center"/>
      <protection/>
    </xf>
    <xf numFmtId="172" fontId="13" fillId="13" borderId="10" xfId="55" applyNumberFormat="1" applyFont="1" applyFill="1" applyBorder="1" applyAlignment="1">
      <alignment vertical="center"/>
      <protection/>
    </xf>
    <xf numFmtId="172" fontId="13" fillId="13" borderId="13" xfId="55" applyNumberFormat="1" applyFont="1" applyFill="1" applyBorder="1" applyAlignment="1">
      <alignment horizontal="right" vertical="center"/>
      <protection/>
    </xf>
    <xf numFmtId="172" fontId="13" fillId="13" borderId="12" xfId="55" applyNumberFormat="1" applyFont="1" applyFill="1" applyBorder="1" applyAlignment="1">
      <alignment vertical="center"/>
      <protection/>
    </xf>
    <xf numFmtId="172" fontId="13" fillId="13" borderId="10" xfId="55" applyNumberFormat="1" applyFont="1" applyFill="1" applyBorder="1" applyAlignment="1">
      <alignment horizontal="right" vertical="center" wrapText="1"/>
      <protection/>
    </xf>
    <xf numFmtId="49" fontId="29" fillId="9" borderId="20" xfId="55" applyNumberFormat="1" applyFont="1" applyFill="1" applyBorder="1" applyAlignment="1">
      <alignment horizontal="center" vertical="center"/>
      <protection/>
    </xf>
    <xf numFmtId="172" fontId="24" fillId="33" borderId="13" xfId="55" applyNumberFormat="1" applyFont="1" applyFill="1" applyBorder="1" applyAlignment="1">
      <alignment horizontal="right" vertical="center"/>
      <protection/>
    </xf>
    <xf numFmtId="172" fontId="24" fillId="33" borderId="10" xfId="55" applyNumberFormat="1" applyFont="1" applyFill="1" applyBorder="1" applyAlignment="1">
      <alignment horizontal="right" vertical="center"/>
      <protection/>
    </xf>
    <xf numFmtId="172" fontId="142" fillId="33" borderId="10" xfId="0" applyNumberFormat="1" applyFont="1" applyFill="1" applyBorder="1" applyAlignment="1">
      <alignment horizontal="right" vertical="center" wrapText="1"/>
    </xf>
    <xf numFmtId="172" fontId="22" fillId="33" borderId="13" xfId="55" applyNumberFormat="1" applyFont="1" applyFill="1" applyBorder="1" applyAlignment="1">
      <alignment horizontal="right" vertical="center"/>
      <protection/>
    </xf>
    <xf numFmtId="172" fontId="22" fillId="33" borderId="10" xfId="55" applyNumberFormat="1" applyFont="1" applyFill="1" applyBorder="1" applyAlignment="1">
      <alignment horizontal="right" vertical="center"/>
      <protection/>
    </xf>
    <xf numFmtId="172" fontId="143" fillId="33" borderId="10" xfId="0" applyNumberFormat="1" applyFont="1" applyFill="1" applyBorder="1" applyAlignment="1">
      <alignment horizontal="right" vertical="center" wrapText="1"/>
    </xf>
    <xf numFmtId="172" fontId="143" fillId="33" borderId="10" xfId="0" applyNumberFormat="1" applyFont="1" applyFill="1" applyBorder="1" applyAlignment="1">
      <alignment horizontal="right" vertical="center" wrapText="1"/>
    </xf>
    <xf numFmtId="172" fontId="30" fillId="9" borderId="13" xfId="55" applyNumberFormat="1" applyFont="1" applyFill="1" applyBorder="1" applyAlignment="1">
      <alignment horizontal="right" vertical="center"/>
      <protection/>
    </xf>
    <xf numFmtId="172" fontId="30" fillId="9" borderId="10" xfId="55" applyNumberFormat="1" applyFont="1" applyFill="1" applyBorder="1" applyAlignment="1">
      <alignment horizontal="right" vertical="center"/>
      <protection/>
    </xf>
    <xf numFmtId="172" fontId="30" fillId="9" borderId="12" xfId="55" applyNumberFormat="1" applyFont="1" applyFill="1" applyBorder="1" applyAlignment="1">
      <alignment horizontal="right" vertical="center"/>
      <protection/>
    </xf>
    <xf numFmtId="172" fontId="30" fillId="9" borderId="10" xfId="55" applyNumberFormat="1" applyFont="1" applyFill="1" applyBorder="1" applyAlignment="1">
      <alignment vertical="center"/>
      <protection/>
    </xf>
    <xf numFmtId="172" fontId="30" fillId="9" borderId="12" xfId="55" applyNumberFormat="1" applyFont="1" applyFill="1" applyBorder="1" applyAlignment="1">
      <alignment horizontal="left" vertical="center"/>
      <protection/>
    </xf>
    <xf numFmtId="172" fontId="24" fillId="33" borderId="10" xfId="55" applyNumberFormat="1" applyFont="1" applyFill="1" applyBorder="1" applyAlignment="1">
      <alignment horizontal="right" vertical="center" wrapText="1"/>
      <protection/>
    </xf>
    <xf numFmtId="172" fontId="24" fillId="33" borderId="12" xfId="55" applyNumberFormat="1" applyFont="1" applyFill="1" applyBorder="1" applyAlignment="1">
      <alignment horizontal="right" vertical="center" wrapText="1"/>
      <protection/>
    </xf>
    <xf numFmtId="172" fontId="24" fillId="33" borderId="10" xfId="55" applyNumberFormat="1" applyFont="1" applyFill="1" applyBorder="1" applyAlignment="1">
      <alignment vertical="center" wrapText="1"/>
      <protection/>
    </xf>
    <xf numFmtId="172" fontId="24" fillId="33" borderId="12" xfId="55" applyNumberFormat="1" applyFont="1" applyFill="1" applyBorder="1" applyAlignment="1">
      <alignment horizontal="right" vertical="center"/>
      <protection/>
    </xf>
    <xf numFmtId="172" fontId="24" fillId="33" borderId="12" xfId="55" applyNumberFormat="1" applyFont="1" applyFill="1" applyBorder="1" applyAlignment="1">
      <alignment horizontal="left" vertical="center" wrapText="1"/>
      <protection/>
    </xf>
    <xf numFmtId="172" fontId="28" fillId="33" borderId="32" xfId="55" applyNumberFormat="1" applyFont="1" applyFill="1" applyBorder="1" applyAlignment="1">
      <alignment horizontal="right" vertical="center"/>
      <protection/>
    </xf>
    <xf numFmtId="172" fontId="28" fillId="33" borderId="14" xfId="55" applyNumberFormat="1" applyFont="1" applyFill="1" applyBorder="1" applyAlignment="1">
      <alignment horizontal="right" vertical="center"/>
      <protection/>
    </xf>
    <xf numFmtId="172" fontId="24" fillId="33" borderId="14" xfId="55" applyNumberFormat="1" applyFont="1" applyFill="1" applyBorder="1" applyAlignment="1">
      <alignment horizontal="right" vertical="center" wrapText="1"/>
      <protection/>
    </xf>
    <xf numFmtId="172" fontId="28" fillId="33" borderId="14" xfId="55" applyNumberFormat="1" applyFont="1" applyFill="1" applyBorder="1" applyAlignment="1">
      <alignment horizontal="right" vertical="center" wrapText="1"/>
      <protection/>
    </xf>
    <xf numFmtId="172" fontId="28" fillId="33" borderId="15" xfId="55" applyNumberFormat="1" applyFont="1" applyFill="1" applyBorder="1" applyAlignment="1">
      <alignment horizontal="right" vertical="center" wrapText="1"/>
      <protection/>
    </xf>
    <xf numFmtId="172" fontId="28" fillId="33" borderId="14" xfId="55" applyNumberFormat="1" applyFont="1" applyFill="1" applyBorder="1" applyAlignment="1">
      <alignment vertical="center" wrapText="1"/>
      <protection/>
    </xf>
    <xf numFmtId="172" fontId="28" fillId="33" borderId="15" xfId="55" applyNumberFormat="1" applyFont="1" applyFill="1" applyBorder="1" applyAlignment="1">
      <alignment horizontal="right" vertical="center"/>
      <protection/>
    </xf>
    <xf numFmtId="172" fontId="42" fillId="33" borderId="14" xfId="55" applyNumberFormat="1" applyFont="1" applyFill="1" applyBorder="1" applyAlignment="1">
      <alignment horizontal="right" vertical="center"/>
      <protection/>
    </xf>
    <xf numFmtId="172" fontId="28" fillId="33" borderId="15" xfId="55" applyNumberFormat="1" applyFont="1" applyFill="1" applyBorder="1" applyAlignment="1">
      <alignment horizontal="left" vertical="center" wrapText="1"/>
      <protection/>
    </xf>
    <xf numFmtId="172" fontId="22" fillId="33" borderId="29" xfId="55" applyNumberFormat="1" applyFont="1" applyFill="1" applyBorder="1" applyAlignment="1">
      <alignment horizontal="right" vertical="center" wrapText="1"/>
      <protection/>
    </xf>
    <xf numFmtId="49" fontId="29" fillId="33" borderId="12" xfId="55" applyNumberFormat="1" applyFont="1" applyFill="1" applyBorder="1" applyAlignment="1">
      <alignment horizontal="center" vertical="center"/>
      <protection/>
    </xf>
    <xf numFmtId="49" fontId="30" fillId="33" borderId="12" xfId="55" applyNumberFormat="1" applyFont="1" applyFill="1" applyBorder="1" applyAlignment="1">
      <alignment horizontal="center" vertical="center"/>
      <protection/>
    </xf>
    <xf numFmtId="172" fontId="144" fillId="0" borderId="10" xfId="55" applyNumberFormat="1" applyFont="1" applyFill="1" applyBorder="1" applyAlignment="1">
      <alignment horizontal="right" vertical="center"/>
      <protection/>
    </xf>
    <xf numFmtId="0" fontId="18" fillId="0" borderId="10" xfId="55" applyFont="1" applyFill="1" applyBorder="1" applyAlignment="1">
      <alignment horizontal="center" vertical="center"/>
      <protection/>
    </xf>
    <xf numFmtId="0" fontId="17" fillId="0" borderId="10" xfId="55" applyFont="1" applyFill="1" applyBorder="1" applyAlignment="1">
      <alignment horizontal="center" vertical="center"/>
      <protection/>
    </xf>
    <xf numFmtId="0" fontId="18" fillId="0" borderId="10" xfId="55" applyFont="1" applyFill="1" applyBorder="1" applyAlignment="1">
      <alignment horizontal="center" vertical="center" wrapText="1"/>
      <protection/>
    </xf>
    <xf numFmtId="172" fontId="114" fillId="0" borderId="10" xfId="0" applyNumberFormat="1" applyFont="1" applyBorder="1" applyAlignment="1">
      <alignment vertical="center"/>
    </xf>
    <xf numFmtId="0" fontId="9" fillId="17" borderId="10" xfId="55" applyFont="1" applyFill="1" applyBorder="1" applyAlignment="1">
      <alignment horizontal="center" vertical="center" wrapText="1"/>
      <protection/>
    </xf>
    <xf numFmtId="0" fontId="9" fillId="16" borderId="10"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145" fillId="19" borderId="20" xfId="55" applyFont="1" applyFill="1" applyBorder="1" applyAlignment="1">
      <alignment horizontal="center" vertical="center" wrapText="1"/>
      <protection/>
    </xf>
    <xf numFmtId="0" fontId="3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72" fontId="30" fillId="33" borderId="28" xfId="55" applyNumberFormat="1" applyFont="1" applyFill="1" applyBorder="1" applyAlignment="1">
      <alignment horizontal="right" vertical="center"/>
      <protection/>
    </xf>
    <xf numFmtId="172" fontId="8" fillId="34" borderId="13" xfId="55" applyNumberFormat="1" applyFont="1" applyFill="1" applyBorder="1" applyAlignment="1">
      <alignment horizontal="right" vertical="center"/>
      <protection/>
    </xf>
    <xf numFmtId="172" fontId="8" fillId="34" borderId="10" xfId="55" applyNumberFormat="1" applyFont="1" applyFill="1" applyBorder="1" applyAlignment="1">
      <alignment horizontal="right" vertical="center"/>
      <protection/>
    </xf>
    <xf numFmtId="172" fontId="8" fillId="34" borderId="12" xfId="55" applyNumberFormat="1" applyFont="1" applyFill="1" applyBorder="1" applyAlignment="1">
      <alignment horizontal="right" vertical="center"/>
      <protection/>
    </xf>
    <xf numFmtId="0" fontId="41" fillId="0" borderId="0" xfId="55" applyFont="1" applyFill="1" applyBorder="1" applyAlignment="1">
      <alignment vertical="center"/>
      <protection/>
    </xf>
    <xf numFmtId="174" fontId="111" fillId="17" borderId="10" xfId="0" applyNumberFormat="1" applyFont="1" applyFill="1" applyBorder="1" applyAlignment="1">
      <alignment horizontal="right" vertical="center"/>
    </xf>
    <xf numFmtId="174" fontId="111" fillId="17" borderId="10" xfId="0" applyNumberFormat="1" applyFont="1" applyFill="1" applyBorder="1" applyAlignment="1">
      <alignment horizontal="right" vertical="center" wrapText="1"/>
    </xf>
    <xf numFmtId="0" fontId="0" fillId="0" borderId="0" xfId="0" applyFont="1" applyFill="1" applyAlignment="1">
      <alignment/>
    </xf>
    <xf numFmtId="0" fontId="41" fillId="0" borderId="10" xfId="55" applyFont="1" applyFill="1" applyBorder="1" applyAlignment="1">
      <alignment horizontal="left" vertical="center" wrapText="1"/>
      <protection/>
    </xf>
    <xf numFmtId="14" fontId="0" fillId="0" borderId="0" xfId="0" applyNumberFormat="1" applyAlignment="1">
      <alignment/>
    </xf>
    <xf numFmtId="0" fontId="52" fillId="0" borderId="10" xfId="55" applyFont="1" applyFill="1" applyBorder="1" applyAlignment="1">
      <alignment horizontal="left" vertical="center" wrapText="1"/>
      <protection/>
    </xf>
    <xf numFmtId="0" fontId="0" fillId="0" borderId="10" xfId="0" applyFont="1" applyFill="1" applyBorder="1" applyAlignment="1">
      <alignment/>
    </xf>
    <xf numFmtId="0" fontId="0" fillId="0" borderId="33" xfId="0" applyFill="1" applyBorder="1" applyAlignment="1">
      <alignment/>
    </xf>
    <xf numFmtId="0" fontId="41" fillId="0" borderId="0" xfId="55" applyFont="1" applyFill="1" applyBorder="1" applyAlignment="1">
      <alignment horizontal="left" vertical="center" wrapText="1"/>
      <protection/>
    </xf>
    <xf numFmtId="0" fontId="18" fillId="0" borderId="0" xfId="55" applyFont="1" applyFill="1" applyBorder="1" applyAlignment="1">
      <alignment vertical="center" wrapText="1"/>
      <protection/>
    </xf>
    <xf numFmtId="0" fontId="122" fillId="0" borderId="0" xfId="0" applyFont="1" applyFill="1" applyBorder="1" applyAlignment="1">
      <alignment horizontal="left" vertical="center" wrapText="1"/>
    </xf>
    <xf numFmtId="0" fontId="0" fillId="0" borderId="0" xfId="0" applyBorder="1" applyAlignment="1">
      <alignment/>
    </xf>
    <xf numFmtId="0" fontId="0" fillId="0" borderId="0" xfId="0" applyAlignment="1">
      <alignment horizontal="center"/>
    </xf>
    <xf numFmtId="175" fontId="0" fillId="0" borderId="0" xfId="0" applyNumberFormat="1" applyAlignment="1">
      <alignment/>
    </xf>
    <xf numFmtId="0" fontId="41" fillId="0" borderId="0" xfId="55" applyFont="1" applyFill="1" applyBorder="1" applyAlignment="1">
      <alignment vertical="center" wrapText="1"/>
      <protection/>
    </xf>
    <xf numFmtId="172" fontId="0" fillId="0" borderId="0" xfId="0" applyNumberFormat="1" applyBorder="1" applyAlignment="1">
      <alignment/>
    </xf>
    <xf numFmtId="0" fontId="0" fillId="0" borderId="10" xfId="0" applyFill="1" applyBorder="1" applyAlignment="1">
      <alignment/>
    </xf>
    <xf numFmtId="0" fontId="146" fillId="0" borderId="10" xfId="0" applyFont="1" applyFill="1" applyBorder="1" applyAlignment="1">
      <alignment/>
    </xf>
    <xf numFmtId="0" fontId="52" fillId="0" borderId="0" xfId="55" applyFont="1" applyFill="1" applyBorder="1" applyAlignment="1">
      <alignment horizontal="left" vertical="center" wrapText="1"/>
      <protection/>
    </xf>
    <xf numFmtId="0" fontId="146" fillId="0" borderId="0" xfId="0" applyFont="1" applyBorder="1" applyAlignment="1">
      <alignment/>
    </xf>
    <xf numFmtId="0" fontId="52" fillId="35" borderId="0" xfId="55" applyFont="1" applyFill="1" applyBorder="1" applyAlignment="1">
      <alignment horizontal="left" vertical="center" wrapText="1"/>
      <protection/>
    </xf>
    <xf numFmtId="0" fontId="15" fillId="0" borderId="10" xfId="55" applyFont="1" applyFill="1" applyBorder="1" applyAlignment="1">
      <alignment horizontal="left" vertical="center" wrapText="1"/>
      <protection/>
    </xf>
    <xf numFmtId="0" fontId="15" fillId="0" borderId="10" xfId="55" applyFont="1" applyFill="1" applyBorder="1" applyAlignment="1">
      <alignment vertical="center" wrapText="1"/>
      <protection/>
    </xf>
    <xf numFmtId="174" fontId="0" fillId="0" borderId="0" xfId="0" applyNumberFormat="1" applyAlignment="1">
      <alignment/>
    </xf>
    <xf numFmtId="0" fontId="0" fillId="0" borderId="0" xfId="0" applyAlignment="1">
      <alignment wrapText="1"/>
    </xf>
    <xf numFmtId="0" fontId="15" fillId="35" borderId="20" xfId="55" applyFont="1" applyFill="1" applyBorder="1" applyAlignment="1">
      <alignment horizontal="center" vertical="center"/>
      <protection/>
    </xf>
    <xf numFmtId="172" fontId="5" fillId="35" borderId="10" xfId="55" applyNumberFormat="1" applyFont="1" applyFill="1" applyBorder="1" applyAlignment="1">
      <alignment horizontal="right" vertical="center" wrapText="1"/>
      <protection/>
    </xf>
    <xf numFmtId="172" fontId="5" fillId="35" borderId="12" xfId="55" applyNumberFormat="1" applyFont="1" applyFill="1" applyBorder="1" applyAlignment="1">
      <alignment horizontal="right" vertical="center" wrapText="1"/>
      <protection/>
    </xf>
    <xf numFmtId="172" fontId="5" fillId="35" borderId="10" xfId="55" applyNumberFormat="1" applyFont="1" applyFill="1" applyBorder="1" applyAlignment="1">
      <alignment vertical="center" wrapText="1"/>
      <protection/>
    </xf>
    <xf numFmtId="172" fontId="5" fillId="35" borderId="12" xfId="55" applyNumberFormat="1" applyFont="1" applyFill="1" applyBorder="1" applyAlignment="1">
      <alignment vertical="center" wrapText="1"/>
      <protection/>
    </xf>
    <xf numFmtId="172" fontId="5" fillId="0" borderId="29" xfId="55" applyNumberFormat="1" applyFont="1" applyFill="1" applyBorder="1" applyAlignment="1">
      <alignment horizontal="right" vertical="center"/>
      <protection/>
    </xf>
    <xf numFmtId="172" fontId="24" fillId="38" borderId="10" xfId="55" applyNumberFormat="1" applyFont="1" applyFill="1" applyBorder="1" applyAlignment="1">
      <alignment horizontal="right" vertical="center"/>
      <protection/>
    </xf>
    <xf numFmtId="0" fontId="10" fillId="0" borderId="0" xfId="55" applyFont="1" applyFill="1" applyBorder="1" applyAlignment="1">
      <alignment vertical="center" wrapText="1"/>
      <protection/>
    </xf>
    <xf numFmtId="0" fontId="0" fillId="0" borderId="0" xfId="0" applyFill="1" applyBorder="1" applyAlignment="1">
      <alignment/>
    </xf>
    <xf numFmtId="0" fontId="0" fillId="38" borderId="0" xfId="0" applyFill="1" applyAlignment="1">
      <alignment/>
    </xf>
    <xf numFmtId="176" fontId="0" fillId="0" borderId="0" xfId="61" applyNumberFormat="1" applyFont="1" applyAlignment="1">
      <alignment/>
    </xf>
    <xf numFmtId="9" fontId="0" fillId="0" borderId="0" xfId="61" applyFont="1" applyAlignment="1">
      <alignment/>
    </xf>
    <xf numFmtId="0" fontId="3" fillId="41" borderId="0" xfId="55" applyFont="1" applyFill="1" applyBorder="1" applyAlignment="1">
      <alignment vertical="center"/>
      <protection/>
    </xf>
    <xf numFmtId="0" fontId="5" fillId="41" borderId="0" xfId="55" applyFont="1" applyFill="1" applyBorder="1" applyAlignment="1">
      <alignment vertical="center"/>
      <protection/>
    </xf>
    <xf numFmtId="0" fontId="10" fillId="41" borderId="22" xfId="55" applyFont="1" applyFill="1" applyBorder="1" applyAlignment="1">
      <alignment vertical="center"/>
      <protection/>
    </xf>
    <xf numFmtId="172" fontId="15" fillId="41" borderId="29" xfId="55" applyNumberFormat="1" applyFont="1" applyFill="1" applyBorder="1" applyAlignment="1">
      <alignment horizontal="right" vertical="center"/>
      <protection/>
    </xf>
    <xf numFmtId="0" fontId="9" fillId="0" borderId="34" xfId="55" applyFont="1" applyFill="1" applyBorder="1" applyAlignment="1">
      <alignment horizontal="center" vertical="center"/>
      <protection/>
    </xf>
    <xf numFmtId="172" fontId="23" fillId="34" borderId="28" xfId="55" applyNumberFormat="1" applyFont="1" applyFill="1" applyBorder="1" applyAlignment="1">
      <alignment horizontal="right" vertical="center"/>
      <protection/>
    </xf>
    <xf numFmtId="172" fontId="17" fillId="0" borderId="28" xfId="55" applyNumberFormat="1" applyFont="1" applyFill="1" applyBorder="1" applyAlignment="1">
      <alignment horizontal="right" vertical="center"/>
      <protection/>
    </xf>
    <xf numFmtId="172" fontId="16" fillId="0" borderId="28" xfId="55" applyNumberFormat="1" applyFont="1" applyFill="1" applyBorder="1" applyAlignment="1">
      <alignment horizontal="right" vertical="center"/>
      <protection/>
    </xf>
    <xf numFmtId="172" fontId="8" fillId="34" borderId="28" xfId="55" applyNumberFormat="1" applyFont="1" applyFill="1" applyBorder="1" applyAlignment="1">
      <alignment horizontal="right" vertical="center"/>
      <protection/>
    </xf>
    <xf numFmtId="172" fontId="15" fillId="34" borderId="28" xfId="55" applyNumberFormat="1" applyFont="1" applyFill="1" applyBorder="1" applyAlignment="1">
      <alignment horizontal="right" vertical="center"/>
      <protection/>
    </xf>
    <xf numFmtId="172" fontId="5" fillId="35" borderId="28" xfId="55" applyNumberFormat="1" applyFont="1" applyFill="1" applyBorder="1" applyAlignment="1">
      <alignment horizontal="right" vertical="center"/>
      <protection/>
    </xf>
    <xf numFmtId="172" fontId="15" fillId="42" borderId="28" xfId="55" applyNumberFormat="1" applyFont="1" applyFill="1" applyBorder="1" applyAlignment="1">
      <alignment horizontal="right" vertical="center"/>
      <protection/>
    </xf>
    <xf numFmtId="172" fontId="6" fillId="0" borderId="28" xfId="55" applyNumberFormat="1" applyFont="1" applyFill="1" applyBorder="1" applyAlignment="1">
      <alignment horizontal="right" vertical="center"/>
      <protection/>
    </xf>
    <xf numFmtId="172" fontId="23" fillId="39" borderId="28" xfId="55" applyNumberFormat="1" applyFont="1" applyFill="1" applyBorder="1" applyAlignment="1">
      <alignment horizontal="right" vertical="center"/>
      <protection/>
    </xf>
    <xf numFmtId="172" fontId="30" fillId="9" borderId="28" xfId="55" applyNumberFormat="1" applyFont="1" applyFill="1" applyBorder="1" applyAlignment="1">
      <alignment horizontal="right" vertical="center"/>
      <protection/>
    </xf>
    <xf numFmtId="172" fontId="24" fillId="33" borderId="28" xfId="55" applyNumberFormat="1" applyFont="1" applyFill="1" applyBorder="1" applyAlignment="1">
      <alignment horizontal="right" vertical="center"/>
      <protection/>
    </xf>
    <xf numFmtId="172" fontId="28" fillId="33" borderId="35" xfId="55" applyNumberFormat="1" applyFont="1" applyFill="1" applyBorder="1" applyAlignment="1">
      <alignment horizontal="right" vertical="center"/>
      <protection/>
    </xf>
    <xf numFmtId="172" fontId="5" fillId="41" borderId="29" xfId="55" applyNumberFormat="1" applyFont="1" applyFill="1" applyBorder="1" applyAlignment="1">
      <alignment horizontal="right" vertical="center"/>
      <protection/>
    </xf>
    <xf numFmtId="0" fontId="9" fillId="0" borderId="36" xfId="55" applyFont="1" applyFill="1" applyBorder="1" applyAlignment="1">
      <alignment horizontal="center" vertical="center"/>
      <protection/>
    </xf>
    <xf numFmtId="172" fontId="30" fillId="33" borderId="37" xfId="55" applyNumberFormat="1" applyFont="1" applyFill="1" applyBorder="1" applyAlignment="1">
      <alignment horizontal="right" vertical="center"/>
      <protection/>
    </xf>
    <xf numFmtId="172" fontId="23" fillId="34" borderId="37" xfId="55" applyNumberFormat="1" applyFont="1" applyFill="1" applyBorder="1" applyAlignment="1">
      <alignment horizontal="right" vertical="center"/>
      <protection/>
    </xf>
    <xf numFmtId="172" fontId="5" fillId="0" borderId="37" xfId="55" applyNumberFormat="1" applyFont="1" applyFill="1" applyBorder="1" applyAlignment="1">
      <alignment horizontal="right" vertical="center"/>
      <protection/>
    </xf>
    <xf numFmtId="172" fontId="16" fillId="0" borderId="37" xfId="55" applyNumberFormat="1" applyFont="1" applyFill="1" applyBorder="1" applyAlignment="1">
      <alignment horizontal="right" vertical="center"/>
      <protection/>
    </xf>
    <xf numFmtId="172" fontId="17" fillId="35" borderId="37" xfId="55" applyNumberFormat="1" applyFont="1" applyFill="1" applyBorder="1" applyAlignment="1">
      <alignment horizontal="right" vertical="center"/>
      <protection/>
    </xf>
    <xf numFmtId="172" fontId="17" fillId="0" borderId="37" xfId="55" applyNumberFormat="1" applyFont="1" applyFill="1" applyBorder="1" applyAlignment="1">
      <alignment horizontal="right" vertical="center"/>
      <protection/>
    </xf>
    <xf numFmtId="172" fontId="5" fillId="43" borderId="37" xfId="55" applyNumberFormat="1" applyFont="1" applyFill="1" applyBorder="1" applyAlignment="1">
      <alignment horizontal="right" vertical="center"/>
      <protection/>
    </xf>
    <xf numFmtId="172" fontId="8" fillId="34" borderId="37" xfId="55" applyNumberFormat="1" applyFont="1" applyFill="1" applyBorder="1" applyAlignment="1">
      <alignment horizontal="right" vertical="center"/>
      <protection/>
    </xf>
    <xf numFmtId="172" fontId="15" fillId="34" borderId="37" xfId="55" applyNumberFormat="1" applyFont="1" applyFill="1" applyBorder="1" applyAlignment="1">
      <alignment horizontal="right" vertical="center"/>
      <protection/>
    </xf>
    <xf numFmtId="172" fontId="5" fillId="35" borderId="37" xfId="55" applyNumberFormat="1" applyFont="1" applyFill="1" applyBorder="1" applyAlignment="1">
      <alignment horizontal="right" vertical="center"/>
      <protection/>
    </xf>
    <xf numFmtId="172" fontId="15" fillId="42" borderId="37" xfId="55" applyNumberFormat="1" applyFont="1" applyFill="1" applyBorder="1" applyAlignment="1">
      <alignment horizontal="right" vertical="center"/>
      <protection/>
    </xf>
    <xf numFmtId="172" fontId="6" fillId="0" borderId="37" xfId="55" applyNumberFormat="1" applyFont="1" applyFill="1" applyBorder="1" applyAlignment="1">
      <alignment horizontal="right" vertical="center"/>
      <protection/>
    </xf>
    <xf numFmtId="172" fontId="15" fillId="0" borderId="37" xfId="55" applyNumberFormat="1" applyFont="1" applyFill="1" applyBorder="1" applyAlignment="1">
      <alignment horizontal="right" vertical="center"/>
      <protection/>
    </xf>
    <xf numFmtId="172" fontId="12" fillId="13" borderId="37" xfId="55" applyNumberFormat="1" applyFont="1" applyFill="1" applyBorder="1" applyAlignment="1">
      <alignment horizontal="right" vertical="center"/>
      <protection/>
    </xf>
    <xf numFmtId="172" fontId="23" fillId="12" borderId="37" xfId="55" applyNumberFormat="1" applyFont="1" applyFill="1" applyBorder="1" applyAlignment="1">
      <alignment horizontal="right" vertical="center"/>
      <protection/>
    </xf>
    <xf numFmtId="172" fontId="5" fillId="42" borderId="37" xfId="55" applyNumberFormat="1" applyFont="1" applyFill="1" applyBorder="1" applyAlignment="1">
      <alignment horizontal="right" vertical="center"/>
      <protection/>
    </xf>
    <xf numFmtId="172" fontId="12" fillId="0" borderId="37" xfId="55" applyNumberFormat="1" applyFont="1" applyFill="1" applyBorder="1" applyAlignment="1">
      <alignment horizontal="right" vertical="center"/>
      <protection/>
    </xf>
    <xf numFmtId="172" fontId="13" fillId="13" borderId="37" xfId="55" applyNumberFormat="1" applyFont="1" applyFill="1" applyBorder="1" applyAlignment="1">
      <alignment horizontal="right" vertical="center"/>
      <protection/>
    </xf>
    <xf numFmtId="172" fontId="19" fillId="0" borderId="37" xfId="55" applyNumberFormat="1" applyFont="1" applyFill="1" applyBorder="1" applyAlignment="1">
      <alignment horizontal="right" vertical="center"/>
      <protection/>
    </xf>
    <xf numFmtId="172" fontId="132" fillId="0" borderId="37" xfId="55" applyNumberFormat="1" applyFont="1" applyFill="1" applyBorder="1" applyAlignment="1">
      <alignment horizontal="right" vertical="center"/>
      <protection/>
    </xf>
    <xf numFmtId="172" fontId="23" fillId="39" borderId="37" xfId="55" applyNumberFormat="1" applyFont="1" applyFill="1" applyBorder="1" applyAlignment="1">
      <alignment horizontal="right" vertical="center"/>
      <protection/>
    </xf>
    <xf numFmtId="172" fontId="7" fillId="0" borderId="37" xfId="55" applyNumberFormat="1" applyFont="1" applyFill="1" applyBorder="1" applyAlignment="1">
      <alignment horizontal="right" vertical="center"/>
      <protection/>
    </xf>
    <xf numFmtId="172" fontId="30" fillId="9" borderId="37" xfId="55" applyNumberFormat="1" applyFont="1" applyFill="1" applyBorder="1" applyAlignment="1">
      <alignment horizontal="right" vertical="center"/>
      <protection/>
    </xf>
    <xf numFmtId="172" fontId="24" fillId="33" borderId="37" xfId="55" applyNumberFormat="1" applyFont="1" applyFill="1" applyBorder="1" applyAlignment="1">
      <alignment horizontal="right" vertical="center"/>
      <protection/>
    </xf>
    <xf numFmtId="172" fontId="28" fillId="33" borderId="38" xfId="55" applyNumberFormat="1" applyFont="1" applyFill="1" applyBorder="1" applyAlignment="1">
      <alignment horizontal="right" vertical="center"/>
      <protection/>
    </xf>
    <xf numFmtId="172" fontId="6" fillId="42" borderId="37" xfId="55" applyNumberFormat="1" applyFont="1" applyFill="1" applyBorder="1" applyAlignment="1">
      <alignment horizontal="right" vertical="center"/>
      <protection/>
    </xf>
    <xf numFmtId="172" fontId="132" fillId="42" borderId="37" xfId="55" applyNumberFormat="1" applyFont="1" applyFill="1" applyBorder="1" applyAlignment="1">
      <alignment horizontal="right" vertical="center"/>
      <protection/>
    </xf>
    <xf numFmtId="172" fontId="12" fillId="44" borderId="28" xfId="55" applyNumberFormat="1" applyFont="1" applyFill="1" applyBorder="1" applyAlignment="1">
      <alignment horizontal="right" vertical="center"/>
      <protection/>
    </xf>
    <xf numFmtId="172" fontId="5" fillId="44" borderId="28" xfId="55" applyNumberFormat="1" applyFont="1" applyFill="1" applyBorder="1" applyAlignment="1">
      <alignment horizontal="right" vertical="center"/>
      <protection/>
    </xf>
    <xf numFmtId="172" fontId="17" fillId="44" borderId="28" xfId="55" applyNumberFormat="1" applyFont="1" applyFill="1" applyBorder="1" applyAlignment="1">
      <alignment horizontal="right" vertical="center"/>
      <protection/>
    </xf>
    <xf numFmtId="172" fontId="19" fillId="44" borderId="28" xfId="55" applyNumberFormat="1" applyFont="1" applyFill="1" applyBorder="1" applyAlignment="1">
      <alignment horizontal="right" vertical="center"/>
      <protection/>
    </xf>
    <xf numFmtId="172" fontId="132" fillId="44" borderId="28" xfId="55" applyNumberFormat="1" applyFont="1" applyFill="1" applyBorder="1" applyAlignment="1">
      <alignment horizontal="right" vertical="center"/>
      <protection/>
    </xf>
    <xf numFmtId="172" fontId="12" fillId="13" borderId="28" xfId="55" applyNumberFormat="1" applyFont="1" applyFill="1" applyBorder="1" applyAlignment="1">
      <alignment horizontal="right" vertical="center"/>
      <protection/>
    </xf>
    <xf numFmtId="172" fontId="23" fillId="8" borderId="28" xfId="55" applyNumberFormat="1" applyFont="1" applyFill="1" applyBorder="1" applyAlignment="1">
      <alignment horizontal="right" vertical="center"/>
      <protection/>
    </xf>
    <xf numFmtId="172" fontId="23" fillId="12" borderId="28" xfId="55" applyNumberFormat="1" applyFont="1" applyFill="1" applyBorder="1" applyAlignment="1">
      <alignment horizontal="right" vertical="center"/>
      <protection/>
    </xf>
    <xf numFmtId="172" fontId="19" fillId="0" borderId="0" xfId="55" applyNumberFormat="1" applyFont="1" applyFill="1" applyBorder="1" applyAlignment="1">
      <alignment vertical="center"/>
      <protection/>
    </xf>
    <xf numFmtId="0" fontId="9" fillId="0" borderId="29" xfId="55" applyFont="1" applyFill="1" applyBorder="1" applyAlignment="1">
      <alignment horizontal="center" vertical="center" wrapText="1"/>
      <protection/>
    </xf>
    <xf numFmtId="0" fontId="9" fillId="0" borderId="30" xfId="55" applyFont="1" applyFill="1" applyBorder="1" applyAlignment="1">
      <alignment horizontal="center" vertical="center"/>
      <protection/>
    </xf>
    <xf numFmtId="172" fontId="30" fillId="0" borderId="29" xfId="55" applyNumberFormat="1" applyFont="1" applyFill="1" applyBorder="1" applyAlignment="1">
      <alignment horizontal="right" vertical="center"/>
      <protection/>
    </xf>
    <xf numFmtId="172" fontId="30" fillId="0" borderId="10" xfId="55" applyNumberFormat="1" applyFont="1" applyFill="1" applyBorder="1" applyAlignment="1">
      <alignment horizontal="right" vertical="center"/>
      <protection/>
    </xf>
    <xf numFmtId="172" fontId="23" fillId="0" borderId="29" xfId="55" applyNumberFormat="1" applyFont="1" applyFill="1" applyBorder="1" applyAlignment="1">
      <alignment horizontal="right" vertical="center"/>
      <protection/>
    </xf>
    <xf numFmtId="172" fontId="23" fillId="0" borderId="10" xfId="55" applyNumberFormat="1" applyFont="1" applyFill="1" applyBorder="1" applyAlignment="1">
      <alignment horizontal="right" vertical="center"/>
      <protection/>
    </xf>
    <xf numFmtId="172" fontId="16" fillId="0" borderId="29" xfId="55" applyNumberFormat="1" applyFont="1" applyFill="1" applyBorder="1" applyAlignment="1">
      <alignment horizontal="right" vertical="center"/>
      <protection/>
    </xf>
    <xf numFmtId="172" fontId="17" fillId="0" borderId="29" xfId="55" applyNumberFormat="1" applyFont="1" applyFill="1" applyBorder="1" applyAlignment="1">
      <alignment horizontal="right" vertical="center"/>
      <protection/>
    </xf>
    <xf numFmtId="172" fontId="8" fillId="0" borderId="29" xfId="55" applyNumberFormat="1" applyFont="1" applyFill="1" applyBorder="1" applyAlignment="1">
      <alignment horizontal="right" vertical="center"/>
      <protection/>
    </xf>
    <xf numFmtId="172" fontId="8" fillId="0" borderId="10" xfId="55" applyNumberFormat="1" applyFont="1" applyFill="1" applyBorder="1" applyAlignment="1">
      <alignment horizontal="right" vertical="center"/>
      <protection/>
    </xf>
    <xf numFmtId="172" fontId="15" fillId="0" borderId="29" xfId="55" applyNumberFormat="1" applyFont="1" applyFill="1" applyBorder="1" applyAlignment="1">
      <alignment horizontal="right" vertical="center"/>
      <protection/>
    </xf>
    <xf numFmtId="172" fontId="6" fillId="0" borderId="29" xfId="55" applyNumberFormat="1" applyFont="1" applyFill="1" applyBorder="1" applyAlignment="1">
      <alignment horizontal="right" vertical="center"/>
      <protection/>
    </xf>
    <xf numFmtId="172" fontId="12" fillId="0" borderId="29" xfId="55" applyNumberFormat="1" applyFont="1" applyFill="1" applyBorder="1" applyAlignment="1">
      <alignment horizontal="right" vertical="center"/>
      <protection/>
    </xf>
    <xf numFmtId="172" fontId="13" fillId="0" borderId="29" xfId="55" applyNumberFormat="1" applyFont="1" applyFill="1" applyBorder="1" applyAlignment="1">
      <alignment horizontal="right" vertical="center"/>
      <protection/>
    </xf>
    <xf numFmtId="172" fontId="13" fillId="0" borderId="10" xfId="55" applyNumberFormat="1" applyFont="1" applyFill="1" applyBorder="1" applyAlignment="1">
      <alignment horizontal="right" vertical="center"/>
      <protection/>
    </xf>
    <xf numFmtId="172" fontId="19" fillId="0" borderId="29" xfId="55" applyNumberFormat="1" applyFont="1" applyFill="1" applyBorder="1" applyAlignment="1">
      <alignment horizontal="right" vertical="center"/>
      <protection/>
    </xf>
    <xf numFmtId="172" fontId="132" fillId="0" borderId="29" xfId="55" applyNumberFormat="1" applyFont="1" applyFill="1" applyBorder="1" applyAlignment="1">
      <alignment horizontal="right" vertical="center"/>
      <protection/>
    </xf>
    <xf numFmtId="172" fontId="7" fillId="0" borderId="29" xfId="55" applyNumberFormat="1" applyFont="1" applyFill="1" applyBorder="1" applyAlignment="1">
      <alignment horizontal="right" vertical="center"/>
      <protection/>
    </xf>
    <xf numFmtId="172" fontId="24" fillId="0" borderId="29" xfId="55" applyNumberFormat="1" applyFont="1" applyFill="1" applyBorder="1" applyAlignment="1">
      <alignment horizontal="right" vertical="center"/>
      <protection/>
    </xf>
    <xf numFmtId="172" fontId="24" fillId="0" borderId="10" xfId="55" applyNumberFormat="1" applyFont="1" applyFill="1" applyBorder="1" applyAlignment="1">
      <alignment horizontal="right" vertical="center"/>
      <protection/>
    </xf>
    <xf numFmtId="172" fontId="28" fillId="0" borderId="39" xfId="55" applyNumberFormat="1" applyFont="1" applyFill="1" applyBorder="1" applyAlignment="1">
      <alignment horizontal="right" vertical="center"/>
      <protection/>
    </xf>
    <xf numFmtId="172" fontId="28" fillId="0" borderId="14" xfId="55" applyNumberFormat="1" applyFont="1" applyFill="1" applyBorder="1" applyAlignment="1">
      <alignment horizontal="right" vertical="center"/>
      <protection/>
    </xf>
    <xf numFmtId="172" fontId="5" fillId="42" borderId="10" xfId="55" applyNumberFormat="1" applyFont="1" applyFill="1" applyBorder="1" applyAlignment="1">
      <alignment horizontal="right" vertical="center"/>
      <protection/>
    </xf>
    <xf numFmtId="172" fontId="19" fillId="42" borderId="10" xfId="55" applyNumberFormat="1" applyFont="1" applyFill="1" applyBorder="1" applyAlignment="1">
      <alignment horizontal="right" vertical="center"/>
      <protection/>
    </xf>
    <xf numFmtId="172" fontId="7" fillId="42" borderId="13" xfId="55" applyNumberFormat="1" applyFont="1" applyFill="1" applyBorder="1" applyAlignment="1">
      <alignment horizontal="right" vertical="center"/>
      <protection/>
    </xf>
    <xf numFmtId="172" fontId="7" fillId="42" borderId="10" xfId="55" applyNumberFormat="1" applyFont="1" applyFill="1" applyBorder="1" applyAlignment="1">
      <alignment horizontal="right" vertical="center"/>
      <protection/>
    </xf>
    <xf numFmtId="172" fontId="5" fillId="42" borderId="13" xfId="55" applyNumberFormat="1" applyFont="1" applyFill="1" applyBorder="1" applyAlignment="1">
      <alignment horizontal="right" vertical="center"/>
      <protection/>
    </xf>
    <xf numFmtId="0" fontId="9" fillId="17" borderId="10" xfId="55" applyFont="1" applyFill="1" applyBorder="1" applyAlignment="1">
      <alignment horizontal="center" vertical="center" wrapText="1"/>
      <protection/>
    </xf>
    <xf numFmtId="0" fontId="9" fillId="16" borderId="10" xfId="55" applyFont="1" applyFill="1" applyBorder="1" applyAlignment="1">
      <alignment horizontal="center" vertical="center" wrapText="1"/>
      <protection/>
    </xf>
    <xf numFmtId="0" fontId="6" fillId="0" borderId="0" xfId="55" applyFont="1" applyFill="1" applyBorder="1" applyAlignment="1">
      <alignment horizontal="center" vertical="center"/>
      <protection/>
    </xf>
    <xf numFmtId="0" fontId="7" fillId="0" borderId="0" xfId="55" applyFont="1" applyFill="1" applyBorder="1" applyAlignment="1">
      <alignment horizontal="right" vertical="center"/>
      <protection/>
    </xf>
    <xf numFmtId="0" fontId="9" fillId="0" borderId="10" xfId="55" applyFont="1" applyFill="1" applyBorder="1" applyAlignment="1">
      <alignment horizontal="center" vertical="center" wrapText="1"/>
      <protection/>
    </xf>
    <xf numFmtId="0" fontId="9" fillId="45" borderId="40" xfId="55" applyFont="1" applyFill="1" applyBorder="1" applyAlignment="1">
      <alignment horizontal="center" vertical="center"/>
      <protection/>
    </xf>
    <xf numFmtId="0" fontId="9" fillId="45" borderId="41" xfId="55" applyFont="1" applyFill="1" applyBorder="1" applyAlignment="1">
      <alignment horizontal="center" vertical="center"/>
      <protection/>
    </xf>
    <xf numFmtId="0" fontId="9" fillId="45" borderId="42" xfId="55" applyFont="1" applyFill="1" applyBorder="1" applyAlignment="1">
      <alignment horizontal="center" vertical="center"/>
      <protection/>
    </xf>
    <xf numFmtId="0" fontId="9" fillId="45" borderId="13" xfId="55" applyFont="1" applyFill="1" applyBorder="1" applyAlignment="1">
      <alignment horizontal="center" vertical="center"/>
      <protection/>
    </xf>
    <xf numFmtId="0" fontId="9" fillId="45" borderId="10" xfId="55" applyFont="1" applyFill="1" applyBorder="1" applyAlignment="1">
      <alignment horizontal="center" vertical="center"/>
      <protection/>
    </xf>
    <xf numFmtId="0" fontId="9" fillId="45" borderId="12" xfId="55" applyFont="1" applyFill="1" applyBorder="1" applyAlignment="1">
      <alignment horizontal="center" vertical="center"/>
      <protection/>
    </xf>
    <xf numFmtId="0" fontId="9" fillId="0" borderId="20" xfId="55" applyFont="1" applyFill="1" applyBorder="1" applyAlignment="1">
      <alignment horizontal="center" vertical="center"/>
      <protection/>
    </xf>
    <xf numFmtId="0" fontId="9" fillId="17" borderId="16" xfId="55" applyFont="1" applyFill="1" applyBorder="1" applyAlignment="1">
      <alignment horizontal="center" vertical="center" wrapText="1"/>
      <protection/>
    </xf>
    <xf numFmtId="0" fontId="9" fillId="17" borderId="43" xfId="55" applyFont="1" applyFill="1" applyBorder="1" applyAlignment="1">
      <alignment horizontal="center" vertical="center" wrapText="1"/>
      <protection/>
    </xf>
    <xf numFmtId="0" fontId="9" fillId="46" borderId="40" xfId="55" applyFont="1" applyFill="1" applyBorder="1" applyAlignment="1">
      <alignment horizontal="center" vertical="center"/>
      <protection/>
    </xf>
    <xf numFmtId="0" fontId="9" fillId="46" borderId="41" xfId="55" applyFont="1" applyFill="1" applyBorder="1" applyAlignment="1">
      <alignment horizontal="center" vertical="center"/>
      <protection/>
    </xf>
    <xf numFmtId="0" fontId="9" fillId="46" borderId="42" xfId="55" applyFont="1" applyFill="1" applyBorder="1" applyAlignment="1">
      <alignment horizontal="center" vertical="center"/>
      <protection/>
    </xf>
    <xf numFmtId="0" fontId="9" fillId="46" borderId="13" xfId="55" applyFont="1" applyFill="1" applyBorder="1" applyAlignment="1">
      <alignment horizontal="center" vertical="center"/>
      <protection/>
    </xf>
    <xf numFmtId="0" fontId="9" fillId="46" borderId="17" xfId="55" applyFont="1" applyFill="1" applyBorder="1" applyAlignment="1">
      <alignment horizontal="center" vertical="center"/>
      <protection/>
    </xf>
    <xf numFmtId="0" fontId="9" fillId="46" borderId="10" xfId="55" applyFont="1" applyFill="1" applyBorder="1" applyAlignment="1">
      <alignment horizontal="center" vertical="center"/>
      <protection/>
    </xf>
    <xf numFmtId="0" fontId="9" fillId="46" borderId="12" xfId="55" applyFont="1" applyFill="1" applyBorder="1" applyAlignment="1">
      <alignment horizontal="center" vertical="center"/>
      <protection/>
    </xf>
    <xf numFmtId="0" fontId="9" fillId="47" borderId="40" xfId="55" applyFont="1" applyFill="1" applyBorder="1" applyAlignment="1">
      <alignment horizontal="center" vertical="center"/>
      <protection/>
    </xf>
    <xf numFmtId="0" fontId="9" fillId="47" borderId="41" xfId="55" applyFont="1" applyFill="1" applyBorder="1" applyAlignment="1">
      <alignment horizontal="center" vertical="center"/>
      <protection/>
    </xf>
    <xf numFmtId="0" fontId="9" fillId="47" borderId="42" xfId="55" applyFont="1" applyFill="1" applyBorder="1" applyAlignment="1">
      <alignment horizontal="center" vertical="center"/>
      <protection/>
    </xf>
    <xf numFmtId="0" fontId="9" fillId="47" borderId="13" xfId="55" applyFont="1" applyFill="1" applyBorder="1" applyAlignment="1">
      <alignment horizontal="center" vertical="center"/>
      <protection/>
    </xf>
    <xf numFmtId="0" fontId="9" fillId="47" borderId="10" xfId="55" applyFont="1" applyFill="1" applyBorder="1" applyAlignment="1">
      <alignment horizontal="center" vertical="center"/>
      <protection/>
    </xf>
    <xf numFmtId="0" fontId="9" fillId="47" borderId="12" xfId="55" applyFont="1" applyFill="1" applyBorder="1" applyAlignment="1">
      <alignment horizontal="center" vertical="center"/>
      <protection/>
    </xf>
    <xf numFmtId="0" fontId="9" fillId="48" borderId="40" xfId="55" applyFont="1" applyFill="1" applyBorder="1" applyAlignment="1">
      <alignment horizontal="center" vertical="center"/>
      <protection/>
    </xf>
    <xf numFmtId="0" fontId="9" fillId="48" borderId="41" xfId="55" applyFont="1" applyFill="1" applyBorder="1" applyAlignment="1">
      <alignment horizontal="center" vertical="center"/>
      <protection/>
    </xf>
    <xf numFmtId="0" fontId="9" fillId="48" borderId="42" xfId="55" applyFont="1" applyFill="1" applyBorder="1" applyAlignment="1">
      <alignment horizontal="center" vertical="center"/>
      <protection/>
    </xf>
    <xf numFmtId="0" fontId="9" fillId="48" borderId="13" xfId="55" applyFont="1" applyFill="1" applyBorder="1" applyAlignment="1">
      <alignment horizontal="center" vertical="center"/>
      <protection/>
    </xf>
    <xf numFmtId="0" fontId="9" fillId="48" borderId="10" xfId="55" applyFont="1" applyFill="1" applyBorder="1" applyAlignment="1">
      <alignment horizontal="center" vertical="center"/>
      <protection/>
    </xf>
    <xf numFmtId="0" fontId="9" fillId="48" borderId="12" xfId="55" applyFont="1" applyFill="1" applyBorder="1" applyAlignment="1">
      <alignment horizontal="center" vertical="center"/>
      <protection/>
    </xf>
    <xf numFmtId="0" fontId="11" fillId="0" borderId="10" xfId="55" applyFont="1" applyFill="1" applyBorder="1" applyAlignment="1">
      <alignment horizontal="center" vertical="center" wrapText="1"/>
      <protection/>
    </xf>
    <xf numFmtId="0" fontId="11" fillId="0" borderId="12" xfId="55" applyFont="1" applyFill="1" applyBorder="1" applyAlignment="1">
      <alignment horizontal="center" vertical="center" wrapText="1"/>
      <protection/>
    </xf>
    <xf numFmtId="0" fontId="9" fillId="49" borderId="10" xfId="55" applyFont="1" applyFill="1" applyBorder="1" applyAlignment="1">
      <alignment horizontal="center" vertical="center" wrapText="1"/>
      <protection/>
    </xf>
    <xf numFmtId="0" fontId="9" fillId="42" borderId="10" xfId="55" applyFont="1" applyFill="1" applyBorder="1" applyAlignment="1">
      <alignment horizontal="center" vertical="center" wrapText="1"/>
      <protection/>
    </xf>
    <xf numFmtId="0" fontId="9" fillId="49" borderId="16" xfId="55" applyFont="1" applyFill="1" applyBorder="1" applyAlignment="1">
      <alignment horizontal="center" vertical="center" wrapText="1"/>
      <protection/>
    </xf>
    <xf numFmtId="0" fontId="9" fillId="49" borderId="43" xfId="55" applyFont="1" applyFill="1" applyBorder="1" applyAlignment="1">
      <alignment horizontal="center" vertical="center" wrapText="1"/>
      <protection/>
    </xf>
    <xf numFmtId="0" fontId="9" fillId="50" borderId="40" xfId="55" applyFont="1" applyFill="1" applyBorder="1" applyAlignment="1">
      <alignment horizontal="center" vertical="center"/>
      <protection/>
    </xf>
    <xf numFmtId="0" fontId="9" fillId="50" borderId="41" xfId="55" applyFont="1" applyFill="1" applyBorder="1" applyAlignment="1">
      <alignment horizontal="center" vertical="center"/>
      <protection/>
    </xf>
    <xf numFmtId="0" fontId="9" fillId="50" borderId="42" xfId="55" applyFont="1" applyFill="1" applyBorder="1" applyAlignment="1">
      <alignment horizontal="center" vertical="center"/>
      <protection/>
    </xf>
    <xf numFmtId="0" fontId="9" fillId="50" borderId="13" xfId="55" applyFont="1" applyFill="1" applyBorder="1" applyAlignment="1">
      <alignment horizontal="center" vertical="center"/>
      <protection/>
    </xf>
    <xf numFmtId="0" fontId="9" fillId="50" borderId="10" xfId="55" applyFont="1" applyFill="1" applyBorder="1" applyAlignment="1">
      <alignment horizontal="center" vertical="center"/>
      <protection/>
    </xf>
    <xf numFmtId="0" fontId="9" fillId="50" borderId="12" xfId="55" applyFont="1" applyFill="1" applyBorder="1" applyAlignment="1">
      <alignment horizontal="center" vertical="center"/>
      <protection/>
    </xf>
    <xf numFmtId="0" fontId="9" fillId="51" borderId="40" xfId="55" applyFont="1" applyFill="1" applyBorder="1" applyAlignment="1">
      <alignment horizontal="center" vertical="center"/>
      <protection/>
    </xf>
    <xf numFmtId="0" fontId="9" fillId="51" borderId="41" xfId="55" applyFont="1" applyFill="1" applyBorder="1" applyAlignment="1">
      <alignment horizontal="center" vertical="center"/>
      <protection/>
    </xf>
    <xf numFmtId="0" fontId="9" fillId="51" borderId="42" xfId="55" applyFont="1" applyFill="1" applyBorder="1" applyAlignment="1">
      <alignment horizontal="center" vertical="center"/>
      <protection/>
    </xf>
    <xf numFmtId="0" fontId="9" fillId="51" borderId="13" xfId="55" applyFont="1" applyFill="1" applyBorder="1" applyAlignment="1">
      <alignment horizontal="center" vertical="center"/>
      <protection/>
    </xf>
    <xf numFmtId="0" fontId="9" fillId="51" borderId="10" xfId="55" applyFont="1" applyFill="1" applyBorder="1" applyAlignment="1">
      <alignment horizontal="center" vertical="center"/>
      <protection/>
    </xf>
    <xf numFmtId="0" fontId="9" fillId="51" borderId="12" xfId="55" applyFont="1" applyFill="1" applyBorder="1" applyAlignment="1">
      <alignment horizontal="center" vertical="center"/>
      <protection/>
    </xf>
    <xf numFmtId="0" fontId="9" fillId="52" borderId="10" xfId="55" applyFont="1" applyFill="1" applyBorder="1" applyAlignment="1">
      <alignment horizontal="center" vertical="center" wrapText="1"/>
      <protection/>
    </xf>
    <xf numFmtId="0" fontId="9" fillId="38" borderId="44" xfId="55" applyFont="1" applyFill="1" applyBorder="1" applyAlignment="1">
      <alignment horizontal="center" vertical="center" wrapText="1"/>
      <protection/>
    </xf>
    <xf numFmtId="0" fontId="9" fillId="38" borderId="37" xfId="55" applyFont="1" applyFill="1" applyBorder="1" applyAlignment="1">
      <alignment horizontal="center" vertical="center" wrapText="1"/>
      <protection/>
    </xf>
    <xf numFmtId="0" fontId="9" fillId="42" borderId="16" xfId="55" applyFont="1" applyFill="1" applyBorder="1" applyAlignment="1">
      <alignment horizontal="center" vertical="center" wrapText="1"/>
      <protection/>
    </xf>
    <xf numFmtId="0" fontId="9" fillId="42" borderId="43" xfId="55" applyFont="1" applyFill="1" applyBorder="1" applyAlignment="1">
      <alignment horizontal="center" vertical="center" wrapText="1"/>
      <protection/>
    </xf>
    <xf numFmtId="0" fontId="9" fillId="38" borderId="34" xfId="55" applyFont="1" applyFill="1" applyBorder="1" applyAlignment="1">
      <alignment horizontal="center" vertical="center" wrapText="1"/>
      <protection/>
    </xf>
    <xf numFmtId="0" fontId="9" fillId="38" borderId="45" xfId="55" applyFont="1" applyFill="1" applyBorder="1" applyAlignment="1">
      <alignment horizontal="center" vertical="center" wrapText="1"/>
      <protection/>
    </xf>
    <xf numFmtId="0" fontId="11" fillId="52" borderId="10" xfId="55" applyFont="1" applyFill="1" applyBorder="1" applyAlignment="1">
      <alignment horizontal="center" vertical="center" wrapText="1"/>
      <protection/>
    </xf>
    <xf numFmtId="0" fontId="9" fillId="16" borderId="16" xfId="55" applyFont="1" applyFill="1" applyBorder="1" applyAlignment="1">
      <alignment horizontal="center" vertical="center" wrapText="1"/>
      <protection/>
    </xf>
    <xf numFmtId="0" fontId="9" fillId="16" borderId="43"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9" fillId="38" borderId="16" xfId="55" applyFont="1" applyFill="1" applyBorder="1" applyAlignment="1">
      <alignment horizontal="center" vertical="center" wrapText="1"/>
      <protection/>
    </xf>
    <xf numFmtId="0" fontId="9" fillId="38" borderId="43" xfId="55" applyFont="1" applyFill="1" applyBorder="1" applyAlignment="1">
      <alignment horizontal="center" vertical="center" wrapText="1"/>
      <protection/>
    </xf>
    <xf numFmtId="0" fontId="147" fillId="0" borderId="17" xfId="0" applyFont="1" applyBorder="1" applyAlignment="1">
      <alignment horizontal="center" vertical="center"/>
    </xf>
    <xf numFmtId="0" fontId="147" fillId="0" borderId="46" xfId="0" applyFont="1" applyBorder="1" applyAlignment="1">
      <alignment horizontal="center" vertical="center"/>
    </xf>
    <xf numFmtId="0" fontId="9" fillId="0" borderId="1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0" fillId="0" borderId="0" xfId="55" applyFont="1" applyFill="1" applyBorder="1" applyAlignment="1">
      <alignment horizontal="justify" vertical="center" wrapText="1"/>
      <protection/>
    </xf>
    <xf numFmtId="0" fontId="39" fillId="0"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115" fillId="0" borderId="0" xfId="0" applyFont="1" applyAlignment="1">
      <alignment horizontal="center" vertical="center"/>
    </xf>
    <xf numFmtId="0" fontId="147" fillId="0" borderId="10" xfId="0" applyFont="1" applyBorder="1" applyAlignment="1">
      <alignment horizontal="center" vertical="center"/>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0" xfId="0" applyFont="1" applyFill="1" applyBorder="1" applyAlignment="1">
      <alignment horizontal="center" vertical="center" wrapText="1"/>
    </xf>
    <xf numFmtId="0" fontId="140" fillId="0" borderId="0" xfId="0" applyFont="1" applyAlignment="1">
      <alignment horizontal="center" vertical="center"/>
    </xf>
    <xf numFmtId="0" fontId="140" fillId="0" borderId="48" xfId="0" applyFont="1" applyBorder="1" applyAlignment="1">
      <alignment horizontal="center" vertical="center"/>
    </xf>
    <xf numFmtId="0" fontId="140" fillId="0" borderId="19" xfId="0" applyFont="1" applyBorder="1" applyAlignment="1">
      <alignment horizontal="center" vertical="center"/>
    </xf>
    <xf numFmtId="0" fontId="140" fillId="0" borderId="49" xfId="0" applyFont="1" applyBorder="1" applyAlignment="1">
      <alignment horizontal="center" vertical="center"/>
    </xf>
    <xf numFmtId="0" fontId="28" fillId="0" borderId="20" xfId="55" applyFont="1" applyFill="1" applyBorder="1" applyAlignment="1">
      <alignment horizontal="center" vertical="center" wrapText="1"/>
      <protection/>
    </xf>
    <xf numFmtId="0" fontId="28" fillId="0" borderId="47" xfId="55" applyFont="1" applyFill="1" applyBorder="1" applyAlignment="1">
      <alignment horizontal="center" vertical="center" wrapText="1"/>
      <protection/>
    </xf>
    <xf numFmtId="0" fontId="28" fillId="0" borderId="29" xfId="55" applyFont="1" applyFill="1" applyBorder="1" applyAlignment="1">
      <alignment horizontal="center" vertical="center" wrapText="1"/>
      <protection/>
    </xf>
    <xf numFmtId="0" fontId="140" fillId="0" borderId="20" xfId="0" applyFont="1" applyBorder="1" applyAlignment="1">
      <alignment horizontal="center" vertical="center"/>
    </xf>
    <xf numFmtId="0" fontId="140" fillId="0" borderId="47" xfId="0" applyFont="1" applyBorder="1" applyAlignment="1">
      <alignment horizontal="center" vertical="center"/>
    </xf>
    <xf numFmtId="0" fontId="140" fillId="0" borderId="29" xfId="0" applyFont="1" applyBorder="1" applyAlignment="1">
      <alignment horizontal="center" vertical="center"/>
    </xf>
    <xf numFmtId="0" fontId="140" fillId="0" borderId="10" xfId="0" applyFont="1" applyBorder="1" applyAlignment="1">
      <alignment horizontal="center" vertical="center"/>
    </xf>
    <xf numFmtId="0" fontId="23" fillId="0" borderId="10" xfId="0" applyFont="1" applyFill="1" applyBorder="1" applyAlignment="1">
      <alignment horizontal="center" vertical="center" wrapText="1"/>
    </xf>
    <xf numFmtId="0" fontId="115" fillId="0" borderId="17" xfId="0" applyFont="1" applyBorder="1" applyAlignment="1">
      <alignment horizontal="center" vertical="center" wrapText="1"/>
    </xf>
    <xf numFmtId="0" fontId="115" fillId="0" borderId="46" xfId="0" applyFont="1" applyBorder="1" applyAlignment="1">
      <alignment horizontal="center" vertical="center" wrapText="1"/>
    </xf>
    <xf numFmtId="0" fontId="23" fillId="0" borderId="17"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9"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Bug stat to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150"/>
      <c:depthPercent val="100"/>
      <c:rAngAx val="1"/>
    </c:view3D>
    <c:plotArea>
      <c:layout>
        <c:manualLayout>
          <c:xMode val="edge"/>
          <c:yMode val="edge"/>
          <c:x val="0.10775"/>
          <c:y val="0.099"/>
          <c:w val="0.7465"/>
          <c:h val="0.71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19"/>
            <c:spPr>
              <a:solidFill>
                <a:srgbClr val="C0504D"/>
              </a:solidFill>
              <a:ln w="3175">
                <a:noFill/>
              </a:ln>
            </c:spPr>
          </c:dPt>
          <c:dPt>
            <c:idx val="2"/>
            <c:explosion val="21"/>
            <c:spPr>
              <a:solidFill>
                <a:srgbClr val="9BBB59"/>
              </a:solidFill>
              <a:ln w="3175">
                <a:noFill/>
              </a:ln>
            </c:spPr>
          </c:dPt>
          <c:dPt>
            <c:idx val="3"/>
            <c:explosion val="18"/>
            <c:spPr>
              <a:solidFill>
                <a:srgbClr val="8064A2"/>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Impozite și taxe
10 991,4 mil. lei
</a:t>
                    </a:r>
                    <a:r>
                      <a:rPr lang="en-US" cap="none" sz="700" b="0" i="1" u="none" baseline="0">
                        <a:solidFill>
                          <a:srgbClr val="000000"/>
                        </a:solidFill>
                      </a:rPr>
                      <a:t>64</a:t>
                    </a:r>
                    <a:r>
                      <a:rPr lang="en-US" cap="none" sz="700" b="0" i="1" u="none" baseline="0">
                        <a:solidFill>
                          <a:srgbClr val="000000"/>
                        </a:solidFill>
                      </a:rPr>
                      <a:t>,6 </a:t>
                    </a:r>
                    <a:r>
                      <a:rPr lang="en-US" cap="none" sz="700" b="0" i="1"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Contribuții și prime de asigurări obligatorii
5</a:t>
                    </a:r>
                    <a:r>
                      <a:rPr lang="en-US" cap="none" sz="700" b="0" i="0" u="none" baseline="0">
                        <a:solidFill>
                          <a:srgbClr val="000000"/>
                        </a:solidFill>
                      </a:rPr>
                      <a:t> </a:t>
                    </a:r>
                    <a:r>
                      <a:rPr lang="en-US" cap="none" sz="700" b="0" i="0" u="none" baseline="0">
                        <a:solidFill>
                          <a:srgbClr val="000000"/>
                        </a:solidFill>
                      </a:rPr>
                      <a:t>087,3</a:t>
                    </a:r>
                    <a:r>
                      <a:rPr lang="en-US" cap="none" sz="700" b="0" i="0" u="none" baseline="0">
                        <a:solidFill>
                          <a:srgbClr val="000000"/>
                        </a:solidFill>
                      </a:rPr>
                      <a:t> mil. lei</a:t>
                    </a:r>
                    <a:r>
                      <a:rPr lang="en-US" cap="none" sz="700" b="0" i="0" u="none" baseline="0">
                        <a:solidFill>
                          <a:srgbClr val="000000"/>
                        </a:solidFill>
                      </a:rPr>
                      <a:t>
</a:t>
                    </a:r>
                    <a:r>
                      <a:rPr lang="en-US" cap="none" sz="700" b="0" i="1" u="none" baseline="0">
                        <a:solidFill>
                          <a:srgbClr val="000000"/>
                        </a:solidFill>
                      </a:rPr>
                      <a:t>29,9 </a:t>
                    </a:r>
                    <a:r>
                      <a:rPr lang="en-US" cap="none" sz="700" b="0" i="1"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Alte venituri
779,9</a:t>
                    </a:r>
                    <a:r>
                      <a:rPr lang="en-US" cap="none" sz="700" b="0" i="0" u="none" baseline="0">
                        <a:solidFill>
                          <a:srgbClr val="000000"/>
                        </a:solidFill>
                      </a:rPr>
                      <a:t> mil. lei</a:t>
                    </a:r>
                    <a:r>
                      <a:rPr lang="en-US" cap="none" sz="700" b="0" i="0" u="none" baseline="0">
                        <a:solidFill>
                          <a:srgbClr val="000000"/>
                        </a:solidFill>
                      </a:rPr>
                      <a:t>
</a:t>
                    </a:r>
                    <a:r>
                      <a:rPr lang="en-US" cap="none" sz="700" b="0" i="1" u="none" baseline="0">
                        <a:solidFill>
                          <a:srgbClr val="000000"/>
                        </a:solidFill>
                      </a:rPr>
                      <a:t>4</a:t>
                    </a:r>
                    <a:r>
                      <a:rPr lang="en-US" cap="none" sz="700" b="0" i="1" u="none" baseline="0">
                        <a:solidFill>
                          <a:srgbClr val="000000"/>
                        </a:solidFill>
                      </a:rPr>
                      <a:t>,6 </a:t>
                    </a:r>
                    <a:r>
                      <a:rPr lang="en-US" cap="none" sz="700" b="0" i="1"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Granturi primite
159,5</a:t>
                    </a:r>
                    <a:r>
                      <a:rPr lang="en-US" cap="none" sz="700" b="0" i="0" u="none" baseline="0">
                        <a:solidFill>
                          <a:srgbClr val="000000"/>
                        </a:solidFill>
                      </a:rPr>
                      <a:t> mil. lei</a:t>
                    </a:r>
                    <a:r>
                      <a:rPr lang="en-US" cap="none" sz="700" b="0" i="0" u="none" baseline="0">
                        <a:solidFill>
                          <a:srgbClr val="000000"/>
                        </a:solidFill>
                      </a:rPr>
                      <a:t>
</a:t>
                    </a:r>
                    <a:r>
                      <a:rPr lang="en-US" cap="none" sz="700" b="0" i="1" u="none" baseline="0">
                        <a:solidFill>
                          <a:srgbClr val="000000"/>
                        </a:solidFill>
                      </a:rPr>
                      <a:t>0,9 </a:t>
                    </a:r>
                    <a:r>
                      <a:rPr lang="en-US" cap="none" sz="700" b="0" i="1"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1"/>
          </c:dLbls>
          <c:cat>
            <c:strRef>
              <c:f>'venituri BPN'!$A$8:$A$11</c:f>
              <c:strCache/>
            </c:strRef>
          </c:cat>
          <c:val>
            <c:numRef>
              <c:f>'venituri BPN'!$B$8:$B$11</c:f>
              <c:numCache/>
            </c:numRef>
          </c:val>
        </c:ser>
        <c:firstSliceAng val="15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2675"/>
          <c:w val="0.89925"/>
          <c:h val="0.944"/>
        </c:manualLayout>
      </c:layout>
      <c:barChart>
        <c:barDir val="bar"/>
        <c:grouping val="clustered"/>
        <c:varyColors val="0"/>
        <c:ser>
          <c:idx val="1"/>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1000" b="0" i="0" u="none" baseline="0">
                        <a:solidFill>
                          <a:srgbClr val="000000"/>
                        </a:solidFill>
                        <a:latin typeface="Calibri"/>
                        <a:ea typeface="Calibri"/>
                        <a:cs typeface="Calibri"/>
                      </a:rPr>
                      <a:t>5,3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5,9</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Calibri"/>
                        <a:ea typeface="Calibri"/>
                        <a:cs typeface="Calibri"/>
                      </a:rPr>
                      <a:t>6,8</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Calibri"/>
                        <a:ea typeface="Calibri"/>
                        <a:cs typeface="Calibri"/>
                      </a:rPr>
                      <a:t>10,3</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Calibri"/>
                        <a:ea typeface="Calibri"/>
                        <a:cs typeface="Calibri"/>
                      </a:rPr>
                      <a:t>62,9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'chelt funct BL'!$A$2:$A$10</c:f>
              <c:strCache/>
            </c:strRef>
          </c:cat>
          <c:val>
            <c:numRef>
              <c:f>'chelt funct BL'!$C$1:$C$10</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'chelt funct BL'!$A$2:$A$10</c:f>
              <c:strCache/>
            </c:strRef>
          </c:cat>
          <c:val>
            <c:numRef>
              <c:f>'chelt funct BL'!$B$1:$B$10</c:f>
              <c:numCache/>
            </c:numRef>
          </c:val>
        </c:ser>
        <c:axId val="16536481"/>
        <c:axId val="14610602"/>
      </c:barChart>
      <c:catAx>
        <c:axId val="16536481"/>
        <c:scaling>
          <c:orientation val="minMax"/>
        </c:scaling>
        <c:axPos val="l"/>
        <c:delete val="0"/>
        <c:numFmt formatCode="General" sourceLinked="1"/>
        <c:majorTickMark val="out"/>
        <c:minorTickMark val="none"/>
        <c:tickLblPos val="nextTo"/>
        <c:spPr>
          <a:ln w="3175">
            <a:solidFill>
              <a:srgbClr val="808080"/>
            </a:solidFill>
          </a:ln>
        </c:spPr>
        <c:crossAx val="14610602"/>
        <c:crosses val="autoZero"/>
        <c:auto val="1"/>
        <c:lblOffset val="100"/>
        <c:tickLblSkip val="1"/>
        <c:noMultiLvlLbl val="0"/>
      </c:catAx>
      <c:valAx>
        <c:axId val="14610602"/>
        <c:scaling>
          <c:orientation val="minMax"/>
        </c:scaling>
        <c:axPos val="b"/>
        <c:delete val="1"/>
        <c:majorTickMark val="out"/>
        <c:minorTickMark val="none"/>
        <c:tickLblPos val="nextTo"/>
        <c:crossAx val="165364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0"/>
      <c:depthPercent val="100"/>
      <c:rAngAx val="1"/>
    </c:view3D>
    <c:plotArea>
      <c:layout>
        <c:manualLayout>
          <c:xMode val="edge"/>
          <c:yMode val="edge"/>
          <c:x val="0.24975"/>
          <c:y val="0.1305"/>
          <c:w val="0.4725"/>
          <c:h val="0.7785"/>
        </c:manualLayout>
      </c:layout>
      <c:pie3DChart>
        <c:varyColors val="1"/>
        <c:ser>
          <c:idx val="0"/>
          <c:order val="0"/>
          <c:spPr>
            <a:solidFill>
              <a:srgbClr val="4F81B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93A9CF"/>
              </a:solidFill>
              <a:ln w="3175">
                <a:solidFill>
                  <a:srgbClr val="FFFFFF"/>
                </a:solid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Cont</a:t>
                    </a:r>
                    <a:r>
                      <a:rPr lang="en-US" cap="none" sz="1050" b="0" i="0" u="none" baseline="0">
                        <a:solidFill>
                          <a:srgbClr val="000000"/>
                        </a:solidFill>
                        <a:latin typeface="Calibri"/>
                        <a:ea typeface="Calibri"/>
                        <a:cs typeface="Calibri"/>
                      </a:rPr>
                      <a:t>r</a:t>
                    </a:r>
                    <a:r>
                      <a:rPr lang="en-US" cap="none" sz="1050" b="0" i="0" u="none" baseline="0">
                        <a:solidFill>
                          <a:srgbClr val="000000"/>
                        </a:solidFill>
                        <a:latin typeface="Calibri"/>
                        <a:ea typeface="Calibri"/>
                        <a:cs typeface="Calibri"/>
                      </a:rPr>
                      <a:t>ibu</a:t>
                    </a:r>
                    <a:r>
                      <a:rPr lang="en-US" cap="none" sz="1050" b="0" i="0" u="none" baseline="0">
                        <a:solidFill>
                          <a:srgbClr val="000000"/>
                        </a:solidFill>
                        <a:latin typeface="Calibri"/>
                        <a:ea typeface="Calibri"/>
                        <a:cs typeface="Calibri"/>
                      </a:rPr>
                      <a:t>ț</a:t>
                    </a:r>
                    <a:r>
                      <a:rPr lang="en-US" cap="none" sz="1050" b="0" i="0" u="none" baseline="0">
                        <a:solidFill>
                          <a:srgbClr val="000000"/>
                        </a:solidFill>
                        <a:latin typeface="Calibri"/>
                        <a:ea typeface="Calibri"/>
                        <a:cs typeface="Calibri"/>
                      </a:rPr>
                      <a:t>ii</a:t>
                    </a:r>
                    <a:r>
                      <a:rPr lang="en-US" cap="none" sz="1050" b="0" i="0" u="none" baseline="0">
                        <a:solidFill>
                          <a:srgbClr val="000000"/>
                        </a:solidFill>
                        <a:latin typeface="Calibri"/>
                        <a:ea typeface="Calibri"/>
                        <a:cs typeface="Calibri"/>
                      </a:rPr>
                      <a:t> și prime de asigurări obligatorii</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3812,1</a:t>
                    </a:r>
                    <a:r>
                      <a:rPr lang="en-US" cap="none" sz="1050" b="0" i="0" u="none" baseline="0">
                        <a:solidFill>
                          <a:srgbClr val="000000"/>
                        </a:solidFill>
                        <a:latin typeface="Calibri"/>
                        <a:ea typeface="Calibri"/>
                        <a:cs typeface="Calibri"/>
                      </a:rPr>
                      <a:t> mil. lei
</a:t>
                    </a:r>
                    <a:r>
                      <a:rPr lang="en-US" cap="none" sz="1050" b="0" i="0" u="none" baseline="0">
                        <a:solidFill>
                          <a:srgbClr val="000000"/>
                        </a:solidFill>
                        <a:latin typeface="Calibri"/>
                        <a:ea typeface="Calibri"/>
                        <a:cs typeface="Calibri"/>
                      </a:rPr>
                      <a:t>59%</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Transferuri primite </a:t>
                    </a:r>
                    <a:r>
                      <a:rPr lang="en-US" cap="none" sz="1050" b="0" i="0" u="none" baseline="0">
                        <a:solidFill>
                          <a:srgbClr val="000000"/>
                        </a:solidFill>
                        <a:latin typeface="Calibri"/>
                        <a:ea typeface="Calibri"/>
                        <a:cs typeface="Calibri"/>
                      </a:rPr>
                      <a:t>î</a:t>
                    </a:r>
                    <a:r>
                      <a:rPr lang="en-US" cap="none" sz="1050" b="0" i="0" u="none" baseline="0">
                        <a:solidFill>
                          <a:srgbClr val="000000"/>
                        </a:solidFill>
                        <a:latin typeface="Calibri"/>
                        <a:ea typeface="Calibri"/>
                        <a:cs typeface="Calibri"/>
                      </a:rPr>
                      <a:t>n cadrul bugetului public na</a:t>
                    </a:r>
                    <a:r>
                      <a:rPr lang="en-US" cap="none" sz="1050" b="0" i="0" u="none" baseline="0">
                        <a:solidFill>
                          <a:srgbClr val="000000"/>
                        </a:solidFill>
                        <a:latin typeface="Calibri"/>
                        <a:ea typeface="Calibri"/>
                        <a:cs typeface="Calibri"/>
                      </a:rPr>
                      <a:t>ț</a:t>
                    </a:r>
                    <a:r>
                      <a:rPr lang="en-US" cap="none" sz="1050" b="0" i="0" u="none" baseline="0">
                        <a:solidFill>
                          <a:srgbClr val="000000"/>
                        </a:solidFill>
                        <a:latin typeface="Calibri"/>
                        <a:ea typeface="Calibri"/>
                        <a:cs typeface="Calibri"/>
                      </a:rPr>
                      <a:t>ional 2674,0 mil. lei
</a:t>
                    </a:r>
                    <a:r>
                      <a:rPr lang="en-US" cap="none" sz="1050" b="0" i="0" u="none" baseline="0">
                        <a:solidFill>
                          <a:srgbClr val="000000"/>
                        </a:solidFill>
                        <a:latin typeface="Calibri"/>
                        <a:ea typeface="Calibri"/>
                        <a:cs typeface="Calibri"/>
                      </a:rPr>
                      <a:t>41 %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Alte venituri</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1,7</a:t>
                    </a:r>
                    <a:r>
                      <a:rPr lang="en-US" cap="none" sz="1050" b="0" i="0" u="none" baseline="0">
                        <a:solidFill>
                          <a:srgbClr val="000000"/>
                        </a:solidFill>
                        <a:latin typeface="Calibri"/>
                        <a:ea typeface="Calibri"/>
                        <a:cs typeface="Calibri"/>
                      </a:rPr>
                      <a:t> mil. lei
</a:t>
                    </a:r>
                    <a:r>
                      <a:rPr lang="en-US" cap="none" sz="1050" b="0" i="0" u="none" baseline="0">
                        <a:solidFill>
                          <a:srgbClr val="000000"/>
                        </a:solidFill>
                        <a:latin typeface="Calibri"/>
                        <a:ea typeface="Calibri"/>
                        <a:cs typeface="Calibri"/>
                      </a:rPr>
                      <a:t>0,03 %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'[1]Sheet1'!$A$7:$A$8</c:f>
              <c:strCache>
                <c:ptCount val="2"/>
                <c:pt idx="0">
                  <c:v>Contibutii</c:v>
                </c:pt>
                <c:pt idx="1">
                  <c:v>Transferuri</c:v>
                </c:pt>
              </c:strCache>
            </c:strRef>
          </c:cat>
          <c:val>
            <c:numRef>
              <c:f>'[1]Sheet1'!$B$7:$B$8</c:f>
              <c:numCache>
                <c:ptCount val="2"/>
                <c:pt idx="0">
                  <c:v>3812.1</c:v>
                </c:pt>
                <c:pt idx="1">
                  <c:v>2674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0"/>
      <c:depthPercent val="100"/>
      <c:rAngAx val="1"/>
    </c:view3D>
    <c:plotArea>
      <c:layout>
        <c:manualLayout>
          <c:xMode val="edge"/>
          <c:yMode val="edge"/>
          <c:x val="0.2125"/>
          <c:y val="0.14125"/>
          <c:w val="0.537"/>
          <c:h val="0.7655"/>
        </c:manualLayout>
      </c:layout>
      <c:pie3DChart>
        <c:varyColors val="1"/>
        <c:ser>
          <c:idx val="0"/>
          <c:order val="0"/>
          <c:spPr>
            <a:solidFill>
              <a:srgbClr val="4F81BD"/>
            </a:solidFill>
            <a:ln w="3175">
              <a:solidFill>
                <a:srgbClr val="333399"/>
              </a:solid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19"/>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Lbls>
            <c:dLbl>
              <c:idx val="0"/>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Pr</a:t>
                    </a:r>
                    <a:r>
                      <a:rPr lang="en-US" cap="none" sz="1050" b="0" i="0" u="none" baseline="0">
                        <a:solidFill>
                          <a:srgbClr val="000000"/>
                        </a:solidFill>
                        <a:latin typeface="Calibri"/>
                        <a:ea typeface="Calibri"/>
                        <a:cs typeface="Calibri"/>
                      </a:rPr>
                      <a:t>ime de asigu</a:t>
                    </a:r>
                    <a:r>
                      <a:rPr lang="en-US" cap="none" sz="1050" b="0" i="0" u="none" baseline="0">
                        <a:solidFill>
                          <a:srgbClr val="000000"/>
                        </a:solidFill>
                        <a:latin typeface="Calibri"/>
                        <a:ea typeface="Calibri"/>
                        <a:cs typeface="Calibri"/>
                      </a:rPr>
                      <a:t>rare</a:t>
                    </a:r>
                    <a:r>
                      <a:rPr lang="en-US" cap="none" sz="1050" b="0" i="0" u="none" baseline="0">
                        <a:solidFill>
                          <a:srgbClr val="000000"/>
                        </a:solidFill>
                        <a:latin typeface="Calibri"/>
                        <a:ea typeface="Calibri"/>
                        <a:cs typeface="Calibri"/>
                      </a:rPr>
                      <a:t> obligatori</a:t>
                    </a:r>
                    <a:r>
                      <a:rPr lang="en-US" cap="none" sz="1050" b="0" i="0" u="none" baseline="0">
                        <a:solidFill>
                          <a:srgbClr val="000000"/>
                        </a:solidFill>
                        <a:latin typeface="Calibri"/>
                        <a:ea typeface="Calibri"/>
                        <a:cs typeface="Calibri"/>
                      </a:rPr>
                      <a:t>e de asisten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275,2 mil. lei</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57%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Transferuri primite de la bugetul de stat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947,1</a:t>
                    </a:r>
                    <a:r>
                      <a:rPr lang="en-US" cap="none" sz="1050" b="0" i="0" u="none" baseline="0">
                        <a:solidFill>
                          <a:srgbClr val="000000"/>
                        </a:solidFill>
                        <a:latin typeface="Calibri"/>
                        <a:ea typeface="Calibri"/>
                        <a:cs typeface="Calibri"/>
                      </a:rPr>
                      <a:t> mil. lei
</a:t>
                    </a:r>
                    <a:r>
                      <a:rPr lang="en-US" cap="none" sz="1050" b="0"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Alte venituri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2,5</a:t>
                    </a:r>
                    <a:r>
                      <a:rPr lang="en-US" cap="none" sz="1000" b="0" i="0" u="none" baseline="0">
                        <a:solidFill>
                          <a:srgbClr val="000000"/>
                        </a:solidFill>
                        <a:latin typeface="Calibri"/>
                        <a:ea typeface="Calibri"/>
                        <a:cs typeface="Calibri"/>
                      </a:rPr>
                      <a:t> mil. lei
</a:t>
                    </a:r>
                    <a:r>
                      <a:rPr lang="en-US" cap="none" sz="1000" b="0" i="0" u="none" baseline="0">
                        <a:solidFill>
                          <a:srgbClr val="000000"/>
                        </a:solidFill>
                        <a:latin typeface="Calibri"/>
                        <a:ea typeface="Calibri"/>
                        <a:cs typeface="Calibri"/>
                      </a:rPr>
                      <a:t>0,1%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'[1]Sheet1'!$A$25:$A$27</c:f>
              <c:strCache>
                <c:ptCount val="3"/>
                <c:pt idx="0">
                  <c:v>Contibutii</c:v>
                </c:pt>
                <c:pt idx="1">
                  <c:v>Transferuri</c:v>
                </c:pt>
                <c:pt idx="2">
                  <c:v>Alte venituri</c:v>
                </c:pt>
              </c:strCache>
            </c:strRef>
          </c:cat>
          <c:val>
            <c:numRef>
              <c:f>'[1]Sheet1'!$B$25:$B$27</c:f>
              <c:numCache>
                <c:ptCount val="3"/>
                <c:pt idx="0">
                  <c:v>1275.2</c:v>
                </c:pt>
                <c:pt idx="1">
                  <c:v>947.1</c:v>
                </c:pt>
                <c:pt idx="2">
                  <c:v>2.5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225"/>
          <c:w val="0.9745"/>
          <c:h val="0.9525"/>
        </c:manualLayout>
      </c:layout>
      <c:barChart>
        <c:barDir val="bar"/>
        <c:grouping val="clustered"/>
        <c:varyColors val="0"/>
        <c:ser>
          <c:idx val="1"/>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
                <c:rich>
                  <a:bodyPr vert="horz" rot="0" anchor="ctr"/>
                  <a:lstStyle/>
                  <a:p>
                    <a:pPr algn="ctr">
                      <a:defRPr/>
                    </a:pPr>
                    <a:r>
                      <a:rPr lang="en-US" cap="none" sz="1000" b="0" i="0" u="none" baseline="0">
                        <a:solidFill>
                          <a:srgbClr val="000000"/>
                        </a:solidFill>
                        <a:latin typeface="Calibri"/>
                        <a:ea typeface="Calibri"/>
                        <a:cs typeface="Calibri"/>
                      </a:rPr>
                      <a:t>40,0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'chelt funct BPN '!$A$2:$A$11</c:f>
              <c:strCache/>
            </c:strRef>
          </c:cat>
          <c:val>
            <c:numRef>
              <c:f>'chelt funct BPN '!$C$2:$C$11</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BPN '!$A$2:$A$11</c:f>
              <c:strCache/>
            </c:strRef>
          </c:cat>
          <c:val>
            <c:numRef>
              <c:f>'chelt funct BPN '!$B$2:$B$11</c:f>
              <c:numCache/>
            </c:numRef>
          </c:val>
        </c:ser>
        <c:axId val="8900543"/>
        <c:axId val="12996024"/>
      </c:barChart>
      <c:catAx>
        <c:axId val="8900543"/>
        <c:scaling>
          <c:orientation val="minMax"/>
        </c:scaling>
        <c:axPos val="l"/>
        <c:delete val="0"/>
        <c:numFmt formatCode="General" sourceLinked="1"/>
        <c:majorTickMark val="out"/>
        <c:minorTickMark val="none"/>
        <c:tickLblPos val="nextTo"/>
        <c:spPr>
          <a:ln w="3175">
            <a:solidFill>
              <a:srgbClr val="808080"/>
            </a:solidFill>
          </a:ln>
        </c:spPr>
        <c:crossAx val="12996024"/>
        <c:crosses val="autoZero"/>
        <c:auto val="1"/>
        <c:lblOffset val="100"/>
        <c:tickLblSkip val="1"/>
        <c:noMultiLvlLbl val="0"/>
      </c:catAx>
      <c:valAx>
        <c:axId val="12996024"/>
        <c:scaling>
          <c:orientation val="minMax"/>
        </c:scaling>
        <c:axPos val="b"/>
        <c:delete val="1"/>
        <c:majorTickMark val="out"/>
        <c:minorTickMark val="none"/>
        <c:tickLblPos val="nextTo"/>
        <c:crossAx val="89005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05"/>
          <c:w val="0.99175"/>
          <c:h val="0.8815"/>
        </c:manualLayout>
      </c:layout>
      <c:barChart>
        <c:barDir val="col"/>
        <c:grouping val="stacked"/>
        <c:varyColors val="0"/>
        <c:ser>
          <c:idx val="0"/>
          <c:order val="0"/>
          <c:tx>
            <c:strRef>
              <c:f>'solduri BPN'!$A$31</c:f>
              <c:strCache>
                <c:ptCount val="1"/>
                <c:pt idx="0">
                  <c:v>Bugetul de Stat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Percent val="0"/>
          </c:dLbls>
          <c:cat>
            <c:strRef>
              <c:f>'solduri BPN'!$B$30:$G$30</c:f>
              <c:strCache/>
            </c:strRef>
          </c:cat>
          <c:val>
            <c:numRef>
              <c:f>'solduri BPN'!$B$31:$G$31</c:f>
              <c:numCache/>
            </c:numRef>
          </c:val>
        </c:ser>
        <c:ser>
          <c:idx val="1"/>
          <c:order val="1"/>
          <c:tx>
            <c:strRef>
              <c:f>'solduri BPN'!$A$32</c:f>
              <c:strCache>
                <c:ptCount val="1"/>
                <c:pt idx="0">
                  <c:v>Bugetul Asigurărilor Sociale de Stat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BPN'!$B$32:$G$32</c:f>
              <c:numCache/>
            </c:numRef>
          </c:val>
        </c:ser>
        <c:ser>
          <c:idx val="2"/>
          <c:order val="2"/>
          <c:tx>
            <c:strRef>
              <c:f>'solduri BPN'!$A$33</c:f>
              <c:strCache>
                <c:ptCount val="1"/>
                <c:pt idx="0">
                  <c:v>Fondurile Asigurării Obligatorii de Asistență Medicală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BPN'!$B$33:$G$33</c:f>
              <c:numCache/>
            </c:numRef>
          </c:val>
        </c:ser>
        <c:ser>
          <c:idx val="3"/>
          <c:order val="3"/>
          <c:tx>
            <c:strRef>
              <c:f>'solduri BPN'!$A$34</c:f>
              <c:strCache>
                <c:ptCount val="1"/>
                <c:pt idx="0">
                  <c:v>Bugetele Locale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BPN'!$B$34:$G$34</c:f>
              <c:numCache/>
            </c:numRef>
          </c:val>
        </c:ser>
        <c:overlap val="100"/>
        <c:axId val="49855353"/>
        <c:axId val="46044994"/>
      </c:barChart>
      <c:dateAx>
        <c:axId val="49855353"/>
        <c:scaling>
          <c:orientation val="minMax"/>
        </c:scaling>
        <c:axPos val="b"/>
        <c:delete val="0"/>
        <c:numFmt formatCode="m/d/yy" sourceLinked="0"/>
        <c:majorTickMark val="out"/>
        <c:minorTickMark val="none"/>
        <c:tickLblPos val="nextTo"/>
        <c:spPr>
          <a:ln w="3175">
            <a:solidFill>
              <a:srgbClr val="808080"/>
            </a:solidFill>
          </a:ln>
        </c:spPr>
        <c:crossAx val="46044994"/>
        <c:crosses val="autoZero"/>
        <c:auto val="0"/>
        <c:baseTimeUnit val="months"/>
        <c:majorUnit val="1"/>
        <c:majorTimeUnit val="months"/>
        <c:minorUnit val="1"/>
        <c:minorTimeUnit val="months"/>
        <c:noMultiLvlLbl val="0"/>
      </c:dateAx>
      <c:valAx>
        <c:axId val="460449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55353"/>
        <c:crossesAt val="1"/>
        <c:crossBetween val="between"/>
        <c:dispUnits/>
      </c:valAx>
      <c:spPr>
        <a:solidFill>
          <a:srgbClr val="FFFFFF"/>
        </a:solidFill>
        <a:ln w="3175">
          <a:noFill/>
        </a:ln>
      </c:spPr>
    </c:plotArea>
    <c:legend>
      <c:legendPos val="b"/>
      <c:layout>
        <c:manualLayout>
          <c:xMode val="edge"/>
          <c:yMode val="edge"/>
          <c:x val="0.00525"/>
          <c:y val="0.89875"/>
          <c:w val="0.99475"/>
          <c:h val="0.088"/>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0"/>
      <c:rotY val="20"/>
      <c:depthPercent val="100"/>
      <c:rAngAx val="1"/>
    </c:view3D>
    <c:plotArea>
      <c:layout>
        <c:manualLayout>
          <c:xMode val="edge"/>
          <c:yMode val="edge"/>
          <c:x val="0.0095"/>
          <c:y val="0.02725"/>
          <c:w val="0.8875"/>
          <c:h val="0.94225"/>
        </c:manualLayout>
      </c:layout>
      <c:bar3DChart>
        <c:barDir val="col"/>
        <c:grouping val="clustered"/>
        <c:varyColors val="0"/>
        <c:ser>
          <c:idx val="0"/>
          <c:order val="0"/>
          <c:tx>
            <c:strRef>
              <c:f>'solduri BPN'!$B$1</c:f>
              <c:strCache>
                <c:ptCount val="1"/>
                <c:pt idx="0">
                  <c:v>01.01.2016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'solduri BPN'!$A$2:$A$6</c:f>
              <c:strCache/>
            </c:strRef>
          </c:cat>
          <c:val>
            <c:numRef>
              <c:f>'solduri BPN'!$B$2:$B$6</c:f>
              <c:numCache/>
            </c:numRef>
          </c:val>
          <c:shape val="cylinder"/>
        </c:ser>
        <c:ser>
          <c:idx val="1"/>
          <c:order val="1"/>
          <c:tx>
            <c:strRef>
              <c:f>'solduri BPN'!$C$1</c:f>
              <c:strCache>
                <c:ptCount val="1"/>
                <c:pt idx="0">
                  <c:v>31.05.2016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'solduri BPN'!$A$2:$A$6</c:f>
              <c:strCache/>
            </c:strRef>
          </c:cat>
          <c:val>
            <c:numRef>
              <c:f>'solduri BPN'!$C$2:$C$6</c:f>
              <c:numCache/>
            </c:numRef>
          </c:val>
          <c:shape val="cylinder"/>
        </c:ser>
        <c:shape val="cylinder"/>
        <c:axId val="11751763"/>
        <c:axId val="38657004"/>
      </c:bar3DChart>
      <c:catAx>
        <c:axId val="11751763"/>
        <c:scaling>
          <c:orientation val="minMax"/>
        </c:scaling>
        <c:axPos val="b"/>
        <c:delete val="0"/>
        <c:numFmt formatCode="General" sourceLinked="1"/>
        <c:majorTickMark val="out"/>
        <c:minorTickMark val="none"/>
        <c:tickLblPos val="nextTo"/>
        <c:spPr>
          <a:ln w="3175">
            <a:solidFill>
              <a:srgbClr val="808080"/>
            </a:solidFill>
          </a:ln>
        </c:spPr>
        <c:crossAx val="38657004"/>
        <c:crosses val="autoZero"/>
        <c:auto val="1"/>
        <c:lblOffset val="100"/>
        <c:tickLblSkip val="1"/>
        <c:noMultiLvlLbl val="0"/>
      </c:catAx>
      <c:valAx>
        <c:axId val="38657004"/>
        <c:scaling>
          <c:orientation val="minMax"/>
        </c:scaling>
        <c:axPos val="l"/>
        <c:delete val="1"/>
        <c:majorTickMark val="out"/>
        <c:minorTickMark val="none"/>
        <c:tickLblPos val="nextTo"/>
        <c:crossAx val="11751763"/>
        <c:crossesAt val="1"/>
        <c:crossBetween val="between"/>
        <c:dispUnits/>
      </c:valAx>
      <c:spPr>
        <a:noFill/>
        <a:ln>
          <a:noFill/>
        </a:ln>
      </c:spPr>
    </c:plotArea>
    <c:legend>
      <c:legendPos val="r"/>
      <c:layout>
        <c:manualLayout>
          <c:xMode val="edge"/>
          <c:yMode val="edge"/>
          <c:x val="0.91175"/>
          <c:y val="0.429"/>
          <c:w val="0.08325"/>
          <c:h val="0.133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95625"/>
          <c:h val="0.97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'admin venit BS'!$A$2:$A$5</c:f>
              <c:strCache/>
            </c:strRef>
          </c:cat>
          <c:val>
            <c:numRef>
              <c:f>'admin venit BS'!$B$2:$B$5</c:f>
              <c:numCache/>
            </c:numRef>
          </c:val>
        </c:ser>
        <c:axId val="12368717"/>
        <c:axId val="44209590"/>
      </c:barChart>
      <c:catAx>
        <c:axId val="1236871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4209590"/>
        <c:crosses val="autoZero"/>
        <c:auto val="1"/>
        <c:lblOffset val="100"/>
        <c:tickLblSkip val="1"/>
        <c:noMultiLvlLbl val="0"/>
      </c:catAx>
      <c:valAx>
        <c:axId val="44209590"/>
        <c:scaling>
          <c:orientation val="minMax"/>
        </c:scaling>
        <c:axPos val="l"/>
        <c:delete val="1"/>
        <c:majorTickMark val="out"/>
        <c:minorTickMark val="none"/>
        <c:tickLblPos val="nextTo"/>
        <c:crossAx val="123687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
          <c:y val="0.099"/>
          <c:w val="0.829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showLegendKey val="0"/>
            <c:showVal val="1"/>
            <c:showBubbleSize val="0"/>
            <c:showCatName val="1"/>
            <c:showSerName val="0"/>
            <c:showLeaderLines val="1"/>
            <c:showPercent val="1"/>
          </c:dLbls>
          <c:cat>
            <c:numRef>
              <c:f>'venituri BS'!$A$2:$A$5</c:f>
              <c:numCache/>
            </c:numRef>
          </c:cat>
          <c:val>
            <c:numRef>
              <c:f>'venituri BS'!$B$2:$B$5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375"/>
          <c:y val="0.16025"/>
          <c:w val="0.8475"/>
          <c:h val="0.808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14"/>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Taxa pe valoare adăugată (inclusiv restituirea)
5</a:t>
                    </a:r>
                    <a:r>
                      <a:rPr lang="en-US" cap="none" sz="800" b="0" i="0" u="none" baseline="0">
                        <a:solidFill>
                          <a:srgbClr val="000000"/>
                        </a:solidFill>
                        <a:latin typeface="Calibri"/>
                        <a:ea typeface="Calibri"/>
                        <a:cs typeface="Calibri"/>
                      </a:rPr>
                      <a:t> </a:t>
                    </a:r>
                    <a:r>
                      <a:rPr lang="en-US" cap="none" sz="800" b="0" i="0" u="none" baseline="0">
                        <a:solidFill>
                          <a:srgbClr val="000000"/>
                        </a:solidFill>
                      </a:rPr>
                      <a:t>250,6</a:t>
                    </a:r>
                    <a:r>
                      <a:rPr lang="en-US" cap="none" sz="800" b="0" i="0" u="none" baseline="0">
                        <a:solidFill>
                          <a:srgbClr val="000000"/>
                        </a:solidFill>
                        <a:latin typeface="Calibri"/>
                        <a:ea typeface="Calibri"/>
                        <a:cs typeface="Calibri"/>
                      </a:rPr>
                      <a:t> mil. lei</a:t>
                    </a:r>
                    <a:r>
                      <a:rPr lang="en-US" cap="none" sz="800" b="0" i="0" u="none" baseline="0">
                        <a:solidFill>
                          <a:srgbClr val="000000"/>
                        </a:solidFill>
                      </a:rPr>
                      <a:t>
50</a:t>
                    </a:r>
                    <a:r>
                      <a:rPr lang="en-US" cap="none" sz="800" b="0" i="0" u="none" baseline="0">
                        <a:solidFill>
                          <a:srgbClr val="000000"/>
                        </a:solidFill>
                        <a:latin typeface="Calibri"/>
                        <a:ea typeface="Calibri"/>
                        <a:cs typeface="Calibri"/>
                      </a:rPr>
                      <a:t>,0 </a:t>
                    </a:r>
                    <a:r>
                      <a:rPr lang="en-US" cap="none" sz="800" b="0" i="0"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Impozite pe venit
1</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941,1</a:t>
                    </a:r>
                    <a:r>
                      <a:rPr lang="en-US" cap="none" sz="800" b="0" i="0" u="none" baseline="0">
                        <a:solidFill>
                          <a:srgbClr val="000000"/>
                        </a:solidFill>
                        <a:latin typeface="Calibri"/>
                        <a:ea typeface="Calibri"/>
                        <a:cs typeface="Calibri"/>
                      </a:rPr>
                      <a:t>mil. lei</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18</a:t>
                    </a:r>
                    <a:r>
                      <a:rPr lang="en-US" cap="none" sz="800" b="0" i="1" u="none" baseline="0">
                        <a:solidFill>
                          <a:srgbClr val="000000"/>
                        </a:solidFill>
                        <a:latin typeface="Calibri"/>
                        <a:ea typeface="Calibri"/>
                        <a:cs typeface="Calibri"/>
                      </a:rPr>
                      <a:t>,5 </a:t>
                    </a:r>
                    <a:r>
                      <a:rPr lang="en-US" cap="none" sz="800" b="0" i="1"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Accize </a:t>
                    </a:r>
                    <a:r>
                      <a:rPr lang="en-US" cap="none" sz="800" b="0" i="1" u="none" baseline="0">
                        <a:solidFill>
                          <a:srgbClr val="000000"/>
                        </a:solidFill>
                        <a:latin typeface="Calibri"/>
                        <a:ea typeface="Calibri"/>
                        <a:cs typeface="Calibri"/>
                      </a:rPr>
                      <a:t>(inclusiv restituirea)</a:t>
                    </a:r>
                    <a:r>
                      <a:rPr lang="en-US" cap="none" sz="800" b="0" i="0" u="none" baseline="0">
                        <a:solidFill>
                          <a:srgbClr val="000000"/>
                        </a:solidFill>
                        <a:latin typeface="Calibri"/>
                        <a:ea typeface="Calibri"/>
                        <a:cs typeface="Calibri"/>
                      </a:rPr>
                      <a:t>
1</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676,9</a:t>
                    </a:r>
                    <a:r>
                      <a:rPr lang="en-US" cap="none" sz="800" b="0" i="0" u="none" baseline="0">
                        <a:solidFill>
                          <a:srgbClr val="000000"/>
                        </a:solidFill>
                        <a:latin typeface="Calibri"/>
                        <a:ea typeface="Calibri"/>
                        <a:cs typeface="Calibri"/>
                      </a:rPr>
                      <a:t> mil. lei</a:t>
                    </a:r>
                    <a:r>
                      <a:rPr lang="en-US" cap="none" sz="800" b="0" i="0" u="none" baseline="0">
                        <a:solidFill>
                          <a:srgbClr val="000000"/>
                        </a:solidFill>
                        <a:latin typeface="Calibri"/>
                        <a:ea typeface="Calibri"/>
                        <a:cs typeface="Calibri"/>
                      </a:rPr>
                      <a:t>
16</a:t>
                    </a:r>
                    <a:r>
                      <a:rPr lang="en-US" cap="none" sz="800" b="0" i="0" u="none" baseline="0">
                        <a:solidFill>
                          <a:srgbClr val="000000"/>
                        </a:solidFill>
                        <a:latin typeface="Calibri"/>
                        <a:ea typeface="Calibri"/>
                        <a:cs typeface="Calibri"/>
                      </a:rPr>
                      <a:t>,0 </a:t>
                    </a:r>
                    <a:r>
                      <a:rPr lang="en-US" cap="none" sz="8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Alte venituri
1632</a:t>
                    </a:r>
                    <a:r>
                      <a:rPr lang="en-US" cap="none" sz="800" b="0" i="0" u="none" baseline="0">
                        <a:solidFill>
                          <a:srgbClr val="000000"/>
                        </a:solidFill>
                        <a:latin typeface="Calibri"/>
                        <a:ea typeface="Calibri"/>
                        <a:cs typeface="Calibri"/>
                      </a:rPr>
                      <a:t>,0 mil. lei</a:t>
                    </a:r>
                    <a:r>
                      <a:rPr lang="en-US" cap="none" sz="800" b="0" i="0" u="none" baseline="0">
                        <a:solidFill>
                          <a:srgbClr val="000000"/>
                        </a:solidFill>
                        <a:latin typeface="Calibri"/>
                        <a:ea typeface="Calibri"/>
                        <a:cs typeface="Calibri"/>
                      </a:rPr>
                      <a:t>
1</a:t>
                    </a:r>
                    <a:r>
                      <a:rPr lang="en-US" cap="none" sz="800" b="0" i="0" u="none" baseline="0">
                        <a:solidFill>
                          <a:srgbClr val="000000"/>
                        </a:solidFill>
                        <a:latin typeface="Calibri"/>
                        <a:ea typeface="Calibri"/>
                        <a:cs typeface="Calibri"/>
                      </a:rPr>
                      <a:t>5,5 </a:t>
                    </a:r>
                    <a:r>
                      <a:rPr lang="en-US" cap="none" sz="800" b="0" i="0" u="none" baseline="0">
                        <a:solidFill>
                          <a:srgbClr val="000000"/>
                        </a:solidFill>
                        <a:latin typeface="Calibri"/>
                        <a:ea typeface="Calibri"/>
                        <a:cs typeface="Calibri"/>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1"/>
            <c:showSerName val="0"/>
            <c:showLeaderLines val="1"/>
            <c:showPercent val="1"/>
          </c:dLbls>
          <c:cat>
            <c:strRef>
              <c:f>'venituri BS'!$A$7:$A$10</c:f>
              <c:strCache/>
            </c:strRef>
          </c:cat>
          <c:val>
            <c:numRef>
              <c:f>'venituri BS'!$B$7:$B$10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55"/>
          <c:w val="0.96975"/>
          <c:h val="0.946"/>
        </c:manualLayout>
      </c:layout>
      <c:barChart>
        <c:barDir val="bar"/>
        <c:grouping val="clustered"/>
        <c:varyColors val="0"/>
        <c:ser>
          <c:idx val="1"/>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BS'!$A$1:$A$10</c:f>
              <c:strCache/>
            </c:strRef>
          </c:cat>
          <c:val>
            <c:numRef>
              <c:f>'chelt funct BS'!$C$1:$C$10</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BS'!$A$1:$A$10</c:f>
              <c:strCache/>
            </c:strRef>
          </c:cat>
          <c:val>
            <c:numRef>
              <c:f>'chelt funct BS'!$B$1:$B$10</c:f>
              <c:numCache/>
            </c:numRef>
          </c:val>
        </c:ser>
        <c:axId val="62341991"/>
        <c:axId val="24207008"/>
      </c:barChart>
      <c:catAx>
        <c:axId val="62341991"/>
        <c:scaling>
          <c:orientation val="minMax"/>
        </c:scaling>
        <c:axPos val="l"/>
        <c:delete val="0"/>
        <c:numFmt formatCode="General" sourceLinked="1"/>
        <c:majorTickMark val="out"/>
        <c:minorTickMark val="none"/>
        <c:tickLblPos val="nextTo"/>
        <c:spPr>
          <a:ln w="3175">
            <a:solidFill>
              <a:srgbClr val="808080"/>
            </a:solidFill>
          </a:ln>
        </c:spPr>
        <c:crossAx val="24207008"/>
        <c:crosses val="autoZero"/>
        <c:auto val="1"/>
        <c:lblOffset val="100"/>
        <c:tickLblSkip val="1"/>
        <c:noMultiLvlLbl val="0"/>
      </c:catAx>
      <c:valAx>
        <c:axId val="24207008"/>
        <c:scaling>
          <c:orientation val="minMax"/>
        </c:scaling>
        <c:axPos val="b"/>
        <c:delete val="1"/>
        <c:majorTickMark val="out"/>
        <c:minorTickMark val="none"/>
        <c:tickLblPos val="nextTo"/>
        <c:crossAx val="62341991"/>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
          <c:y val="0.099"/>
          <c:w val="0.829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1"/>
            <c:showBubbleSize val="0"/>
            <c:showCatName val="1"/>
            <c:showSerName val="0"/>
            <c:showLeaderLines val="1"/>
            <c:showPercent val="1"/>
          </c:dLbls>
          <c:cat>
            <c:strRef>
              <c:f>'venituri BL'!$A$9:$A$12</c:f>
              <c:strCache/>
            </c:strRef>
          </c:cat>
          <c:val>
            <c:numRef>
              <c:f>'venituri BL'!$B$9:$B$12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76200</xdr:rowOff>
    </xdr:from>
    <xdr:to>
      <xdr:col>12</xdr:col>
      <xdr:colOff>552450</xdr:colOff>
      <xdr:row>17</xdr:row>
      <xdr:rowOff>114300</xdr:rowOff>
    </xdr:to>
    <xdr:graphicFrame>
      <xdr:nvGraphicFramePr>
        <xdr:cNvPr id="1" name="Chart 3"/>
        <xdr:cNvGraphicFramePr/>
      </xdr:nvGraphicFramePr>
      <xdr:xfrm>
        <a:off x="4419600" y="1066800"/>
        <a:ext cx="53530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15</xdr:row>
      <xdr:rowOff>114300</xdr:rowOff>
    </xdr:from>
    <xdr:to>
      <xdr:col>10</xdr:col>
      <xdr:colOff>114300</xdr:colOff>
      <xdr:row>37</xdr:row>
      <xdr:rowOff>28575</xdr:rowOff>
    </xdr:to>
    <xdr:graphicFrame>
      <xdr:nvGraphicFramePr>
        <xdr:cNvPr id="1" name="Chart 2"/>
        <xdr:cNvGraphicFramePr/>
      </xdr:nvGraphicFramePr>
      <xdr:xfrm>
        <a:off x="971550" y="3305175"/>
        <a:ext cx="7629525" cy="4191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33</xdr:row>
      <xdr:rowOff>171450</xdr:rowOff>
    </xdr:from>
    <xdr:to>
      <xdr:col>7</xdr:col>
      <xdr:colOff>228600</xdr:colOff>
      <xdr:row>57</xdr:row>
      <xdr:rowOff>9525</xdr:rowOff>
    </xdr:to>
    <xdr:graphicFrame>
      <xdr:nvGraphicFramePr>
        <xdr:cNvPr id="1" name="Chart 2"/>
        <xdr:cNvGraphicFramePr/>
      </xdr:nvGraphicFramePr>
      <xdr:xfrm>
        <a:off x="1028700" y="6457950"/>
        <a:ext cx="7200900" cy="4410075"/>
      </xdr:xfrm>
      <a:graphic>
        <a:graphicData uri="http://schemas.openxmlformats.org/drawingml/2006/chart">
          <c:chart xmlns:c="http://schemas.openxmlformats.org/drawingml/2006/chart" r:id="rId1"/>
        </a:graphicData>
      </a:graphic>
    </xdr:graphicFrame>
    <xdr:clientData/>
  </xdr:twoCellAnchor>
  <xdr:twoCellAnchor>
    <xdr:from>
      <xdr:col>0</xdr:col>
      <xdr:colOff>466725</xdr:colOff>
      <xdr:row>8</xdr:row>
      <xdr:rowOff>114300</xdr:rowOff>
    </xdr:from>
    <xdr:to>
      <xdr:col>10</xdr:col>
      <xdr:colOff>219075</xdr:colOff>
      <xdr:row>26</xdr:row>
      <xdr:rowOff>123825</xdr:rowOff>
    </xdr:to>
    <xdr:graphicFrame>
      <xdr:nvGraphicFramePr>
        <xdr:cNvPr id="2" name="Chart 3"/>
        <xdr:cNvGraphicFramePr/>
      </xdr:nvGraphicFramePr>
      <xdr:xfrm>
        <a:off x="466725" y="1638300"/>
        <a:ext cx="9582150" cy="3438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47625</xdr:rowOff>
    </xdr:from>
    <xdr:to>
      <xdr:col>11</xdr:col>
      <xdr:colOff>400050</xdr:colOff>
      <xdr:row>25</xdr:row>
      <xdr:rowOff>123825</xdr:rowOff>
    </xdr:to>
    <xdr:graphicFrame>
      <xdr:nvGraphicFramePr>
        <xdr:cNvPr id="1" name="Chart 1"/>
        <xdr:cNvGraphicFramePr/>
      </xdr:nvGraphicFramePr>
      <xdr:xfrm>
        <a:off x="3733800" y="23336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10</xdr:row>
      <xdr:rowOff>66675</xdr:rowOff>
    </xdr:from>
    <xdr:to>
      <xdr:col>10</xdr:col>
      <xdr:colOff>581025</xdr:colOff>
      <xdr:row>24</xdr:row>
      <xdr:rowOff>142875</xdr:rowOff>
    </xdr:to>
    <xdr:graphicFrame>
      <xdr:nvGraphicFramePr>
        <xdr:cNvPr id="1" name="Chart 2"/>
        <xdr:cNvGraphicFramePr/>
      </xdr:nvGraphicFramePr>
      <xdr:xfrm>
        <a:off x="3733800" y="21431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1409700</xdr:colOff>
      <xdr:row>10</xdr:row>
      <xdr:rowOff>85725</xdr:rowOff>
    </xdr:from>
    <xdr:to>
      <xdr:col>12</xdr:col>
      <xdr:colOff>38100</xdr:colOff>
      <xdr:row>27</xdr:row>
      <xdr:rowOff>9525</xdr:rowOff>
    </xdr:to>
    <xdr:graphicFrame>
      <xdr:nvGraphicFramePr>
        <xdr:cNvPr id="2" name="Chart 2"/>
        <xdr:cNvGraphicFramePr/>
      </xdr:nvGraphicFramePr>
      <xdr:xfrm>
        <a:off x="1409700" y="2162175"/>
        <a:ext cx="7572375"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1819275</xdr:colOff>
      <xdr:row>12</xdr:row>
      <xdr:rowOff>76200</xdr:rowOff>
    </xdr:from>
    <xdr:to>
      <xdr:col>10</xdr:col>
      <xdr:colOff>542925</xdr:colOff>
      <xdr:row>31</xdr:row>
      <xdr:rowOff>123825</xdr:rowOff>
    </xdr:to>
    <xdr:graphicFrame>
      <xdr:nvGraphicFramePr>
        <xdr:cNvPr id="1" name="Chart 3"/>
        <xdr:cNvGraphicFramePr/>
      </xdr:nvGraphicFramePr>
      <xdr:xfrm>
        <a:off x="1819275" y="2705100"/>
        <a:ext cx="6457950" cy="3667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9</xdr:row>
      <xdr:rowOff>76200</xdr:rowOff>
    </xdr:from>
    <xdr:to>
      <xdr:col>10</xdr:col>
      <xdr:colOff>571500</xdr:colOff>
      <xdr:row>23</xdr:row>
      <xdr:rowOff>152400</xdr:rowOff>
    </xdr:to>
    <xdr:graphicFrame>
      <xdr:nvGraphicFramePr>
        <xdr:cNvPr id="1" name="Chart 2"/>
        <xdr:cNvGraphicFramePr/>
      </xdr:nvGraphicFramePr>
      <xdr:xfrm>
        <a:off x="3733800" y="21336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10</xdr:row>
      <xdr:rowOff>133350</xdr:rowOff>
    </xdr:from>
    <xdr:to>
      <xdr:col>10</xdr:col>
      <xdr:colOff>590550</xdr:colOff>
      <xdr:row>29</xdr:row>
      <xdr:rowOff>180975</xdr:rowOff>
    </xdr:to>
    <xdr:graphicFrame>
      <xdr:nvGraphicFramePr>
        <xdr:cNvPr id="1" name="Chart 2"/>
        <xdr:cNvGraphicFramePr/>
      </xdr:nvGraphicFramePr>
      <xdr:xfrm>
        <a:off x="2667000" y="2333625"/>
        <a:ext cx="5638800" cy="3667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0</xdr:row>
      <xdr:rowOff>161925</xdr:rowOff>
    </xdr:from>
    <xdr:to>
      <xdr:col>14</xdr:col>
      <xdr:colOff>333375</xdr:colOff>
      <xdr:row>17</xdr:row>
      <xdr:rowOff>0</xdr:rowOff>
    </xdr:to>
    <xdr:graphicFrame>
      <xdr:nvGraphicFramePr>
        <xdr:cNvPr id="1" name="Chart 1"/>
        <xdr:cNvGraphicFramePr/>
      </xdr:nvGraphicFramePr>
      <xdr:xfrm>
        <a:off x="2924175" y="161925"/>
        <a:ext cx="5943600" cy="30765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19</xdr:row>
      <xdr:rowOff>76200</xdr:rowOff>
    </xdr:from>
    <xdr:to>
      <xdr:col>14</xdr:col>
      <xdr:colOff>228600</xdr:colOff>
      <xdr:row>38</xdr:row>
      <xdr:rowOff>66675</xdr:rowOff>
    </xdr:to>
    <xdr:graphicFrame>
      <xdr:nvGraphicFramePr>
        <xdr:cNvPr id="2" name="Chart 2"/>
        <xdr:cNvGraphicFramePr/>
      </xdr:nvGraphicFramePr>
      <xdr:xfrm>
        <a:off x="3048000" y="3695700"/>
        <a:ext cx="5715000" cy="3609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ilivictor\Downloads\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A7" t="str">
            <v>Contibutii</v>
          </cell>
          <cell r="B7">
            <v>3812.1</v>
          </cell>
        </row>
        <row r="8">
          <cell r="A8" t="str">
            <v>Transferuri</v>
          </cell>
          <cell r="B8">
            <v>2674</v>
          </cell>
        </row>
        <row r="25">
          <cell r="A25" t="str">
            <v>Contibutii</v>
          </cell>
          <cell r="B25">
            <v>1275.2</v>
          </cell>
        </row>
        <row r="26">
          <cell r="A26" t="str">
            <v>Transferuri</v>
          </cell>
          <cell r="B26">
            <v>947.1</v>
          </cell>
        </row>
        <row r="27">
          <cell r="A27" t="str">
            <v>Alte venituri</v>
          </cell>
          <cell r="B27">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7"/>
  </sheetPr>
  <dimension ref="A1:BB197"/>
  <sheetViews>
    <sheetView showZeros="0" view="pageBreakPreview" zoomScaleSheetLayoutView="100" zoomScalePageLayoutView="0" workbookViewId="0" topLeftCell="A4">
      <pane xSplit="2" topLeftCell="AD1" activePane="topRight" state="frozen"/>
      <selection pane="topLeft" activeCell="A4" sqref="A4"/>
      <selection pane="topRight" activeCell="AG17" sqref="AG17"/>
    </sheetView>
  </sheetViews>
  <sheetFormatPr defaultColWidth="12.7109375" defaultRowHeight="15" outlineLevelRow="1" outlineLevelCol="2"/>
  <cols>
    <col min="1" max="1" width="44.421875" style="3" customWidth="1"/>
    <col min="2" max="2" width="11.00390625" style="3" customWidth="1"/>
    <col min="3" max="3" width="12.421875" style="3" customWidth="1" outlineLevel="1"/>
    <col min="4" max="6" width="12.140625" style="3" customWidth="1" outlineLevel="1"/>
    <col min="7" max="7" width="12.28125" style="3" customWidth="1" outlineLevel="2"/>
    <col min="8" max="8" width="9.140625" style="3" customWidth="1" outlineLevel="2"/>
    <col min="9" max="9" width="13.8515625" style="4" hidden="1" customWidth="1"/>
    <col min="10" max="10" width="12.421875" style="3" hidden="1" customWidth="1"/>
    <col min="11" max="11" width="12.28125" style="3" hidden="1" customWidth="1"/>
    <col min="12" max="12" width="12.28125" style="3" customWidth="1"/>
    <col min="13" max="15" width="12.00390625" style="3" customWidth="1"/>
    <col min="16" max="16" width="11.8515625" style="3" customWidth="1"/>
    <col min="17" max="17" width="8.57421875" style="3" customWidth="1"/>
    <col min="18" max="18" width="13.421875" style="3" hidden="1" customWidth="1"/>
    <col min="19" max="19" width="11.7109375" style="3" hidden="1" customWidth="1"/>
    <col min="20" max="20" width="1.421875" style="3" hidden="1" customWidth="1"/>
    <col min="21" max="21" width="12.7109375" style="3" customWidth="1"/>
    <col min="22" max="22" width="12.00390625" style="3" customWidth="1"/>
    <col min="23" max="24" width="12.00390625" style="676" customWidth="1"/>
    <col min="25" max="25" width="12.7109375" style="3" customWidth="1"/>
    <col min="26" max="26" width="10.28125" style="265" customWidth="1"/>
    <col min="27" max="27" width="15.00390625" style="3" hidden="1" customWidth="1"/>
    <col min="28" max="28" width="11.7109375" style="3" hidden="1" customWidth="1"/>
    <col min="29" max="29" width="11.00390625" style="3" hidden="1" customWidth="1"/>
    <col min="30" max="30" width="11.7109375" style="3" customWidth="1"/>
    <col min="31" max="31" width="11.421875" style="3" customWidth="1"/>
    <col min="32" max="32" width="11.7109375" style="3" customWidth="1"/>
    <col min="33" max="33" width="9.8515625" style="3" customWidth="1"/>
    <col min="34" max="34" width="13.57421875" style="3" hidden="1" customWidth="1"/>
    <col min="35" max="35" width="15.421875" style="3" hidden="1" customWidth="1"/>
    <col min="36" max="36" width="9.140625" style="3" hidden="1" customWidth="1"/>
    <col min="37" max="37" width="11.8515625" style="3" customWidth="1"/>
    <col min="38" max="38" width="11.421875" style="3" customWidth="1"/>
    <col min="39" max="39" width="11.57421875" style="3" customWidth="1"/>
    <col min="40" max="40" width="9.28125" style="265" customWidth="1"/>
    <col min="41" max="41" width="12.7109375" style="3" hidden="1" customWidth="1"/>
    <col min="42" max="42" width="10.8515625" style="3" hidden="1" customWidth="1"/>
    <col min="43" max="43" width="12.28125" style="3" hidden="1" customWidth="1"/>
    <col min="44" max="44" width="11.8515625" style="3" customWidth="1"/>
    <col min="45" max="47" width="11.28125" style="3" customWidth="1"/>
    <col min="48" max="48" width="10.7109375" style="3" customWidth="1"/>
    <col min="49" max="49" width="10.28125" style="3" customWidth="1"/>
    <col min="50" max="50" width="14.140625" style="3" hidden="1" customWidth="1"/>
    <col min="51" max="51" width="12.00390625" style="3" hidden="1" customWidth="1"/>
    <col min="52" max="52" width="10.421875" style="3" hidden="1" customWidth="1"/>
    <col min="53" max="153" width="9.140625" style="3" customWidth="1"/>
    <col min="154" max="157" width="0" style="3" hidden="1" customWidth="1"/>
    <col min="158" max="158" width="62.421875" style="3" customWidth="1"/>
    <col min="159" max="168" width="0" style="3" hidden="1" customWidth="1"/>
    <col min="169" max="169" width="12.57421875" style="3" customWidth="1"/>
    <col min="170" max="170" width="15.421875" style="3" customWidth="1"/>
    <col min="171" max="171" width="14.28125" style="3" customWidth="1"/>
    <col min="172" max="172" width="14.7109375" style="3" customWidth="1"/>
    <col min="173" max="173" width="12.7109375" style="3" customWidth="1"/>
    <col min="174" max="174" width="13.421875" style="3" customWidth="1"/>
    <col min="175" max="175" width="14.140625" style="3" customWidth="1"/>
    <col min="176" max="176" width="17.00390625" style="3" customWidth="1"/>
    <col min="177" max="177" width="18.28125" style="3" customWidth="1"/>
    <col min="178" max="178" width="16.140625" style="3" customWidth="1"/>
    <col min="179" max="180" width="14.00390625" style="3" customWidth="1"/>
    <col min="181" max="181" width="13.421875" style="3" customWidth="1"/>
    <col min="182" max="182" width="11.8515625" style="3" customWidth="1"/>
    <col min="183" max="183" width="10.57421875" style="3" bestFit="1" customWidth="1"/>
    <col min="184" max="184" width="11.00390625" style="3" customWidth="1"/>
    <col min="185" max="185" width="10.421875" style="3" customWidth="1"/>
    <col min="186" max="186" width="13.421875" style="3" customWidth="1"/>
    <col min="187" max="187" width="11.7109375" style="3" customWidth="1"/>
    <col min="188" max="188" width="10.421875" style="3" customWidth="1"/>
    <col min="189" max="189" width="11.7109375" style="3" customWidth="1"/>
    <col min="190" max="190" width="13.00390625" style="3" customWidth="1"/>
    <col min="191" max="191" width="13.28125" style="3" customWidth="1"/>
    <col min="192" max="192" width="11.8515625" style="3" customWidth="1"/>
    <col min="193" max="193" width="10.28125" style="3" bestFit="1" customWidth="1"/>
    <col min="194" max="194" width="11.00390625" style="3" customWidth="1"/>
    <col min="195" max="195" width="10.421875" style="3" customWidth="1"/>
    <col min="196" max="196" width="15.00390625" style="3" customWidth="1"/>
    <col min="197" max="197" width="11.7109375" style="3" customWidth="1"/>
    <col min="198" max="198" width="11.00390625" style="3" customWidth="1"/>
    <col min="199" max="201" width="13.57421875" style="3" customWidth="1"/>
    <col min="202" max="202" width="12.421875" style="3" customWidth="1"/>
    <col min="203" max="203" width="12.00390625" style="3" customWidth="1"/>
    <col min="204" max="204" width="10.140625" style="3" customWidth="1"/>
    <col min="205" max="205" width="10.8515625" style="3" customWidth="1"/>
    <col min="206" max="206" width="13.7109375" style="3" customWidth="1"/>
    <col min="207" max="207" width="12.00390625" style="3" customWidth="1"/>
    <col min="208" max="208" width="12.7109375" style="3" customWidth="1"/>
    <col min="209" max="209" width="13.00390625" style="3" customWidth="1"/>
    <col min="210" max="211" width="12.57421875" style="3" customWidth="1"/>
    <col min="212" max="212" width="11.28125" style="3" customWidth="1"/>
    <col min="213" max="213" width="9.140625" style="3" customWidth="1"/>
    <col min="214" max="214" width="11.00390625" style="3" customWidth="1"/>
    <col min="215" max="215" width="11.140625" style="3" customWidth="1"/>
    <col min="216" max="216" width="13.140625" style="3" customWidth="1"/>
    <col min="217" max="217" width="12.7109375" style="3" customWidth="1"/>
    <col min="218" max="218" width="10.28125" style="3" customWidth="1"/>
    <col min="219" max="219" width="12.8515625" style="3" customWidth="1"/>
    <col min="220" max="220" width="12.7109375" style="3" customWidth="1"/>
    <col min="221" max="221" width="12.140625" style="3" customWidth="1"/>
    <col min="222" max="222" width="11.00390625" style="3" customWidth="1"/>
    <col min="223" max="223" width="10.28125" style="3" customWidth="1"/>
    <col min="224" max="224" width="11.28125" style="3" customWidth="1"/>
    <col min="225" max="225" width="11.00390625" style="3" customWidth="1"/>
    <col min="226" max="226" width="14.8515625" style="3" customWidth="1"/>
    <col min="227" max="227" width="10.421875" style="3" customWidth="1"/>
    <col min="228" max="228" width="9.140625" style="3" customWidth="1"/>
    <col min="229" max="229" width="13.140625" style="3" customWidth="1"/>
    <col min="230" max="231" width="12.421875" style="3" customWidth="1"/>
    <col min="232" max="232" width="10.8515625" style="3" customWidth="1"/>
    <col min="233" max="233" width="10.28125" style="3" customWidth="1"/>
    <col min="234" max="234" width="10.00390625" style="3" customWidth="1"/>
    <col min="235" max="236" width="13.57421875" style="3" customWidth="1"/>
    <col min="237" max="237" width="15.421875" style="3" customWidth="1"/>
    <col min="238" max="238" width="12.00390625" style="3" customWidth="1"/>
    <col min="239" max="239" width="13.28125" style="3" customWidth="1"/>
    <col min="240" max="240" width="13.140625" style="3" customWidth="1"/>
    <col min="241" max="241" width="13.28125" style="3" customWidth="1"/>
    <col min="242" max="242" width="11.28125" style="3" customWidth="1"/>
    <col min="243" max="243" width="10.7109375" style="3" customWidth="1"/>
    <col min="244" max="244" width="11.8515625" style="3" customWidth="1"/>
    <col min="245" max="245" width="12.28125" style="3" customWidth="1"/>
    <col min="246" max="246" width="13.57421875" style="3" customWidth="1"/>
    <col min="247" max="247" width="15.421875" style="3" customWidth="1"/>
    <col min="248" max="248" width="9.140625" style="3" customWidth="1"/>
    <col min="249" max="249" width="13.140625" style="3" customWidth="1"/>
    <col min="250" max="250" width="12.8515625" style="3" customWidth="1"/>
    <col min="251" max="251" width="13.28125" style="3" customWidth="1"/>
    <col min="252" max="252" width="11.140625" style="3" customWidth="1"/>
    <col min="253" max="253" width="10.57421875" style="3" customWidth="1"/>
    <col min="254" max="254" width="11.140625" style="3" customWidth="1"/>
    <col min="255" max="255" width="13.28125" style="3" customWidth="1"/>
    <col min="256" max="16384" width="12.7109375" style="3" customWidth="1"/>
  </cols>
  <sheetData>
    <row r="1" spans="9:40" s="1" customFormat="1" ht="12.75" hidden="1">
      <c r="I1" s="2"/>
      <c r="W1" s="675"/>
      <c r="X1" s="675"/>
      <c r="Z1" s="264"/>
      <c r="AN1" s="264"/>
    </row>
    <row r="2" spans="1:11" ht="7.5" customHeight="1" hidden="1">
      <c r="A2" s="759"/>
      <c r="B2" s="759"/>
      <c r="C2" s="759"/>
      <c r="D2" s="759"/>
      <c r="E2" s="759"/>
      <c r="F2" s="759"/>
      <c r="G2" s="759"/>
      <c r="H2" s="759"/>
      <c r="I2" s="759"/>
      <c r="J2" s="759"/>
      <c r="K2" s="759"/>
    </row>
    <row r="3" spans="1:47" ht="9.75" customHeight="1" hidden="1">
      <c r="A3" s="759" t="s">
        <v>1</v>
      </c>
      <c r="B3" s="759"/>
      <c r="C3" s="759"/>
      <c r="D3" s="759"/>
      <c r="E3" s="759"/>
      <c r="F3" s="759"/>
      <c r="G3" s="759"/>
      <c r="H3" s="759"/>
      <c r="I3" s="759"/>
      <c r="J3" s="759"/>
      <c r="K3" s="759"/>
      <c r="AR3" s="5"/>
      <c r="AS3" s="5"/>
      <c r="AT3" s="5"/>
      <c r="AU3" s="5"/>
    </row>
    <row r="4" spans="1:47" ht="15.75">
      <c r="A4" s="167" t="s">
        <v>350</v>
      </c>
      <c r="B4" s="200"/>
      <c r="C4" s="200"/>
      <c r="D4" s="200"/>
      <c r="E4" s="200"/>
      <c r="F4" s="200"/>
      <c r="G4" s="200"/>
      <c r="H4" s="200"/>
      <c r="I4" s="200"/>
      <c r="J4" s="6"/>
      <c r="K4" s="6"/>
      <c r="AR4" s="5"/>
      <c r="AS4" s="5"/>
      <c r="AT4" s="5"/>
      <c r="AU4" s="5"/>
    </row>
    <row r="5" spans="1:11" ht="15.75" thickBot="1">
      <c r="A5" s="760" t="s">
        <v>0</v>
      </c>
      <c r="B5" s="760"/>
      <c r="C5" s="760"/>
      <c r="D5" s="760"/>
      <c r="E5" s="760"/>
      <c r="F5" s="760"/>
      <c r="G5" s="760"/>
      <c r="H5" s="760"/>
      <c r="I5" s="760"/>
      <c r="J5" s="760"/>
      <c r="K5" s="760"/>
    </row>
    <row r="6" spans="1:52" s="1" customFormat="1" ht="12.75" customHeight="1" thickBot="1" thickTop="1">
      <c r="A6" s="761" t="s">
        <v>2</v>
      </c>
      <c r="B6" s="768" t="s">
        <v>42</v>
      </c>
      <c r="C6" s="762" t="s">
        <v>3</v>
      </c>
      <c r="D6" s="763"/>
      <c r="E6" s="763"/>
      <c r="F6" s="763"/>
      <c r="G6" s="763"/>
      <c r="H6" s="763"/>
      <c r="I6" s="763"/>
      <c r="J6" s="763"/>
      <c r="K6" s="764"/>
      <c r="L6" s="802" t="s">
        <v>47</v>
      </c>
      <c r="M6" s="803"/>
      <c r="N6" s="803"/>
      <c r="O6" s="803"/>
      <c r="P6" s="803"/>
      <c r="Q6" s="803"/>
      <c r="R6" s="803"/>
      <c r="S6" s="803"/>
      <c r="T6" s="804"/>
      <c r="U6" s="372" t="s">
        <v>4</v>
      </c>
      <c r="V6" s="371"/>
      <c r="W6" s="677"/>
      <c r="X6" s="677"/>
      <c r="Y6" s="371"/>
      <c r="Z6" s="373"/>
      <c r="AA6" s="371"/>
      <c r="AB6" s="371"/>
      <c r="AC6" s="374"/>
      <c r="AD6" s="371"/>
      <c r="AE6" s="371"/>
      <c r="AF6" s="371"/>
      <c r="AG6" s="371"/>
      <c r="AH6" s="371"/>
      <c r="AI6" s="371"/>
      <c r="AJ6" s="371"/>
      <c r="AK6" s="371"/>
      <c r="AL6" s="371"/>
      <c r="AM6" s="371"/>
      <c r="AN6" s="373"/>
      <c r="AO6" s="371"/>
      <c r="AP6" s="371"/>
      <c r="AQ6" s="371"/>
      <c r="AR6" s="371"/>
      <c r="AS6" s="371"/>
      <c r="AT6" s="371"/>
      <c r="AU6" s="371"/>
      <c r="AV6" s="371"/>
      <c r="AW6" s="374"/>
      <c r="AX6" s="375"/>
      <c r="AY6" s="376"/>
      <c r="AZ6" s="377"/>
    </row>
    <row r="7" spans="1:52" s="1" customFormat="1" ht="25.5" customHeight="1" thickTop="1">
      <c r="A7" s="761"/>
      <c r="B7" s="768"/>
      <c r="C7" s="765"/>
      <c r="D7" s="766"/>
      <c r="E7" s="766"/>
      <c r="F7" s="766"/>
      <c r="G7" s="766"/>
      <c r="H7" s="766"/>
      <c r="I7" s="766"/>
      <c r="J7" s="766"/>
      <c r="K7" s="767"/>
      <c r="L7" s="805"/>
      <c r="M7" s="806"/>
      <c r="N7" s="806"/>
      <c r="O7" s="806"/>
      <c r="P7" s="806"/>
      <c r="Q7" s="806"/>
      <c r="R7" s="806"/>
      <c r="S7" s="806"/>
      <c r="T7" s="807"/>
      <c r="U7" s="771" t="s">
        <v>5</v>
      </c>
      <c r="V7" s="772"/>
      <c r="W7" s="772"/>
      <c r="X7" s="772"/>
      <c r="Y7" s="772"/>
      <c r="Z7" s="772"/>
      <c r="AA7" s="772"/>
      <c r="AB7" s="772"/>
      <c r="AC7" s="773"/>
      <c r="AD7" s="778" t="s">
        <v>6</v>
      </c>
      <c r="AE7" s="779"/>
      <c r="AF7" s="779"/>
      <c r="AG7" s="779"/>
      <c r="AH7" s="779"/>
      <c r="AI7" s="779"/>
      <c r="AJ7" s="780"/>
      <c r="AK7" s="784" t="s">
        <v>7</v>
      </c>
      <c r="AL7" s="785"/>
      <c r="AM7" s="785"/>
      <c r="AN7" s="785"/>
      <c r="AO7" s="785"/>
      <c r="AP7" s="785"/>
      <c r="AQ7" s="786"/>
      <c r="AR7" s="796" t="s">
        <v>48</v>
      </c>
      <c r="AS7" s="797"/>
      <c r="AT7" s="797"/>
      <c r="AU7" s="797"/>
      <c r="AV7" s="797"/>
      <c r="AW7" s="797"/>
      <c r="AX7" s="797"/>
      <c r="AY7" s="797"/>
      <c r="AZ7" s="798"/>
    </row>
    <row r="8" spans="1:52" s="1" customFormat="1" ht="15" customHeight="1" thickBot="1">
      <c r="A8" s="761"/>
      <c r="B8" s="768"/>
      <c r="C8" s="765"/>
      <c r="D8" s="766"/>
      <c r="E8" s="766"/>
      <c r="F8" s="766"/>
      <c r="G8" s="766"/>
      <c r="H8" s="766"/>
      <c r="I8" s="766"/>
      <c r="J8" s="766"/>
      <c r="K8" s="767"/>
      <c r="L8" s="805"/>
      <c r="M8" s="806"/>
      <c r="N8" s="806"/>
      <c r="O8" s="806"/>
      <c r="P8" s="806"/>
      <c r="Q8" s="806"/>
      <c r="R8" s="806"/>
      <c r="S8" s="806"/>
      <c r="T8" s="807"/>
      <c r="U8" s="774"/>
      <c r="V8" s="775"/>
      <c r="W8" s="776"/>
      <c r="X8" s="776"/>
      <c r="Y8" s="776"/>
      <c r="Z8" s="776"/>
      <c r="AA8" s="776"/>
      <c r="AB8" s="776"/>
      <c r="AC8" s="777"/>
      <c r="AD8" s="781"/>
      <c r="AE8" s="782"/>
      <c r="AF8" s="782"/>
      <c r="AG8" s="782"/>
      <c r="AH8" s="782"/>
      <c r="AI8" s="782"/>
      <c r="AJ8" s="783"/>
      <c r="AK8" s="787"/>
      <c r="AL8" s="788"/>
      <c r="AM8" s="788"/>
      <c r="AN8" s="788"/>
      <c r="AO8" s="788"/>
      <c r="AP8" s="788"/>
      <c r="AQ8" s="789"/>
      <c r="AR8" s="799"/>
      <c r="AS8" s="800"/>
      <c r="AT8" s="800"/>
      <c r="AU8" s="800"/>
      <c r="AV8" s="800"/>
      <c r="AW8" s="800"/>
      <c r="AX8" s="800"/>
      <c r="AY8" s="800"/>
      <c r="AZ8" s="801"/>
    </row>
    <row r="9" spans="1:52" s="1" customFormat="1" ht="27" customHeight="1" outlineLevel="1" thickTop="1">
      <c r="A9" s="761"/>
      <c r="B9" s="768"/>
      <c r="C9" s="769" t="s">
        <v>256</v>
      </c>
      <c r="D9" s="757" t="s">
        <v>8</v>
      </c>
      <c r="E9" s="757" t="s">
        <v>330</v>
      </c>
      <c r="F9" s="757"/>
      <c r="G9" s="761" t="s">
        <v>9</v>
      </c>
      <c r="H9" s="761"/>
      <c r="I9" s="815" t="s">
        <v>10</v>
      </c>
      <c r="J9" s="790" t="s">
        <v>11</v>
      </c>
      <c r="K9" s="791"/>
      <c r="L9" s="816" t="s">
        <v>256</v>
      </c>
      <c r="M9" s="758" t="s">
        <v>8</v>
      </c>
      <c r="N9" s="758" t="s">
        <v>330</v>
      </c>
      <c r="O9" s="758"/>
      <c r="P9" s="761" t="s">
        <v>12</v>
      </c>
      <c r="Q9" s="761"/>
      <c r="R9" s="808" t="s">
        <v>10</v>
      </c>
      <c r="S9" s="790" t="s">
        <v>11</v>
      </c>
      <c r="T9" s="791"/>
      <c r="U9" s="813" t="s">
        <v>256</v>
      </c>
      <c r="V9" s="809" t="s">
        <v>8</v>
      </c>
      <c r="W9" s="761" t="s">
        <v>330</v>
      </c>
      <c r="X9" s="761"/>
      <c r="Y9" s="761" t="s">
        <v>12</v>
      </c>
      <c r="Z9" s="761"/>
      <c r="AA9" s="808" t="s">
        <v>10</v>
      </c>
      <c r="AB9" s="790" t="s">
        <v>11</v>
      </c>
      <c r="AC9" s="791"/>
      <c r="AD9" s="811" t="s">
        <v>256</v>
      </c>
      <c r="AE9" s="793" t="s">
        <v>8</v>
      </c>
      <c r="AF9" s="761" t="s">
        <v>12</v>
      </c>
      <c r="AG9" s="761"/>
      <c r="AH9" s="808" t="s">
        <v>10</v>
      </c>
      <c r="AI9" s="790" t="s">
        <v>11</v>
      </c>
      <c r="AJ9" s="791"/>
      <c r="AK9" s="794" t="s">
        <v>256</v>
      </c>
      <c r="AL9" s="792" t="s">
        <v>8</v>
      </c>
      <c r="AM9" s="761" t="s">
        <v>12</v>
      </c>
      <c r="AN9" s="761"/>
      <c r="AO9" s="808" t="s">
        <v>10</v>
      </c>
      <c r="AP9" s="790" t="s">
        <v>11</v>
      </c>
      <c r="AQ9" s="791"/>
      <c r="AR9" s="819" t="s">
        <v>256</v>
      </c>
      <c r="AS9" s="818" t="s">
        <v>8</v>
      </c>
      <c r="AT9" s="818" t="s">
        <v>330</v>
      </c>
      <c r="AU9" s="818"/>
      <c r="AV9" s="761" t="s">
        <v>257</v>
      </c>
      <c r="AW9" s="761"/>
      <c r="AX9" s="808" t="s">
        <v>10</v>
      </c>
      <c r="AY9" s="790" t="s">
        <v>11</v>
      </c>
      <c r="AZ9" s="791"/>
    </row>
    <row r="10" spans="1:52" s="1" customFormat="1" ht="22.5" customHeight="1" outlineLevel="1">
      <c r="A10" s="761"/>
      <c r="B10" s="768"/>
      <c r="C10" s="770"/>
      <c r="D10" s="757"/>
      <c r="E10" s="627" t="s">
        <v>332</v>
      </c>
      <c r="F10" s="627" t="s">
        <v>331</v>
      </c>
      <c r="G10" s="168" t="s">
        <v>13</v>
      </c>
      <c r="H10" s="168" t="s">
        <v>14</v>
      </c>
      <c r="I10" s="815"/>
      <c r="J10" s="168" t="s">
        <v>13</v>
      </c>
      <c r="K10" s="201" t="s">
        <v>14</v>
      </c>
      <c r="L10" s="817"/>
      <c r="M10" s="758"/>
      <c r="N10" s="628" t="s">
        <v>332</v>
      </c>
      <c r="O10" s="628" t="s">
        <v>331</v>
      </c>
      <c r="P10" s="168" t="s">
        <v>13</v>
      </c>
      <c r="Q10" s="168" t="s">
        <v>14</v>
      </c>
      <c r="R10" s="808"/>
      <c r="S10" s="168" t="s">
        <v>13</v>
      </c>
      <c r="T10" s="201" t="s">
        <v>14</v>
      </c>
      <c r="U10" s="814"/>
      <c r="V10" s="810"/>
      <c r="W10" s="730" t="s">
        <v>332</v>
      </c>
      <c r="X10" s="168" t="s">
        <v>331</v>
      </c>
      <c r="Y10" s="168" t="s">
        <v>13</v>
      </c>
      <c r="Z10" s="168" t="s">
        <v>14</v>
      </c>
      <c r="AA10" s="808"/>
      <c r="AB10" s="168" t="s">
        <v>13</v>
      </c>
      <c r="AC10" s="201" t="s">
        <v>14</v>
      </c>
      <c r="AD10" s="812"/>
      <c r="AE10" s="793"/>
      <c r="AF10" s="168" t="s">
        <v>13</v>
      </c>
      <c r="AG10" s="168" t="s">
        <v>14</v>
      </c>
      <c r="AH10" s="808"/>
      <c r="AI10" s="168" t="s">
        <v>13</v>
      </c>
      <c r="AJ10" s="201" t="s">
        <v>14</v>
      </c>
      <c r="AK10" s="795"/>
      <c r="AL10" s="792"/>
      <c r="AM10" s="168" t="s">
        <v>13</v>
      </c>
      <c r="AN10" s="168" t="s">
        <v>14</v>
      </c>
      <c r="AO10" s="808"/>
      <c r="AP10" s="168" t="s">
        <v>13</v>
      </c>
      <c r="AQ10" s="201" t="s">
        <v>14</v>
      </c>
      <c r="AR10" s="820"/>
      <c r="AS10" s="818"/>
      <c r="AT10" s="629" t="s">
        <v>332</v>
      </c>
      <c r="AU10" s="629" t="s">
        <v>331</v>
      </c>
      <c r="AV10" s="168" t="s">
        <v>13</v>
      </c>
      <c r="AW10" s="168" t="s">
        <v>14</v>
      </c>
      <c r="AX10" s="808"/>
      <c r="AY10" s="168" t="s">
        <v>13</v>
      </c>
      <c r="AZ10" s="201" t="s">
        <v>14</v>
      </c>
    </row>
    <row r="11" spans="1:52" s="7" customFormat="1" ht="19.5" customHeight="1">
      <c r="A11" s="312">
        <v>1</v>
      </c>
      <c r="B11" s="368">
        <v>2</v>
      </c>
      <c r="C11" s="311">
        <v>3</v>
      </c>
      <c r="D11" s="312">
        <v>4</v>
      </c>
      <c r="E11" s="312"/>
      <c r="F11" s="312"/>
      <c r="G11" s="312">
        <v>5</v>
      </c>
      <c r="H11" s="312">
        <v>6</v>
      </c>
      <c r="I11" s="369">
        <v>6</v>
      </c>
      <c r="J11" s="312">
        <v>7</v>
      </c>
      <c r="K11" s="313">
        <v>8</v>
      </c>
      <c r="L11" s="311">
        <v>7</v>
      </c>
      <c r="M11" s="312">
        <v>8</v>
      </c>
      <c r="N11" s="312"/>
      <c r="O11" s="312"/>
      <c r="P11" s="312">
        <v>9</v>
      </c>
      <c r="Q11" s="312">
        <v>10</v>
      </c>
      <c r="R11" s="312">
        <v>13</v>
      </c>
      <c r="S11" s="312">
        <v>14</v>
      </c>
      <c r="T11" s="313">
        <v>15</v>
      </c>
      <c r="U11" s="679">
        <v>11</v>
      </c>
      <c r="V11" s="693">
        <v>12</v>
      </c>
      <c r="W11" s="731"/>
      <c r="X11" s="312"/>
      <c r="Y11" s="312">
        <v>13</v>
      </c>
      <c r="Z11" s="312">
        <v>14</v>
      </c>
      <c r="AA11" s="312">
        <v>20</v>
      </c>
      <c r="AB11" s="312">
        <f>AA11+1</f>
        <v>21</v>
      </c>
      <c r="AC11" s="313">
        <f>AB11+1</f>
        <v>22</v>
      </c>
      <c r="AD11" s="311">
        <v>15</v>
      </c>
      <c r="AE11" s="312">
        <v>16</v>
      </c>
      <c r="AF11" s="312">
        <v>17</v>
      </c>
      <c r="AG11" s="312">
        <v>18</v>
      </c>
      <c r="AH11" s="312">
        <v>27</v>
      </c>
      <c r="AI11" s="312">
        <f>AH11+1</f>
        <v>28</v>
      </c>
      <c r="AJ11" s="313">
        <f>AI11+1</f>
        <v>29</v>
      </c>
      <c r="AK11" s="311">
        <v>19</v>
      </c>
      <c r="AL11" s="312">
        <v>20</v>
      </c>
      <c r="AM11" s="312">
        <v>21</v>
      </c>
      <c r="AN11" s="312">
        <v>22</v>
      </c>
      <c r="AO11" s="312">
        <v>34</v>
      </c>
      <c r="AP11" s="312">
        <f>AO11+1</f>
        <v>35</v>
      </c>
      <c r="AQ11" s="313">
        <f>AP11+1</f>
        <v>36</v>
      </c>
      <c r="AR11" s="311">
        <v>23</v>
      </c>
      <c r="AS11" s="312">
        <v>24</v>
      </c>
      <c r="AT11" s="312"/>
      <c r="AU11" s="312"/>
      <c r="AV11" s="312">
        <v>25</v>
      </c>
      <c r="AW11" s="312">
        <v>26</v>
      </c>
      <c r="AX11" s="45">
        <v>41</v>
      </c>
      <c r="AY11" s="45">
        <f>AX11+1</f>
        <v>42</v>
      </c>
      <c r="AZ11" s="202">
        <f>AY11+1</f>
        <v>43</v>
      </c>
    </row>
    <row r="12" spans="1:52" s="23" customFormat="1" ht="21.75" customHeight="1">
      <c r="A12" s="48" t="s">
        <v>100</v>
      </c>
      <c r="B12" s="344">
        <v>1</v>
      </c>
      <c r="C12" s="203">
        <f>L12+AR12-C70</f>
        <v>43440.1</v>
      </c>
      <c r="D12" s="46">
        <f>M12+AS12-D70</f>
        <v>21031.299999999996</v>
      </c>
      <c r="E12" s="46">
        <f>W12+AE12+AL12+AT12-E69</f>
        <v>20800.800000000003</v>
      </c>
      <c r="F12" s="46">
        <f>O12+AU12</f>
        <v>230.5</v>
      </c>
      <c r="G12" s="46">
        <f>D12-C12</f>
        <v>-22408.800000000003</v>
      </c>
      <c r="H12" s="46">
        <f>IF(C12&lt;&gt;0,IF(D12/C12*100&lt;0,"&lt;0",IF(D12/C12*100&gt;200,"&gt;200",D12/C12*100))," ")</f>
        <v>48.414483392073215</v>
      </c>
      <c r="I12" s="47">
        <f>R12+AX12-I70</f>
        <v>0</v>
      </c>
      <c r="J12" s="47">
        <f>D12-I12</f>
        <v>21031.299999999996</v>
      </c>
      <c r="K12" s="218" t="str">
        <f>IF(I12&lt;&gt;0,IF(D12/I12*100&lt;0,"&lt;0",IF(D12/I12*100&gt;200,"&gt;200",D12/I12*100))," ")</f>
        <v> </v>
      </c>
      <c r="L12" s="633">
        <f>L13+L49+L52+L55+L70</f>
        <v>39795.8</v>
      </c>
      <c r="M12" s="46">
        <f>M13+M49+M52+M55+M70</f>
        <v>19161.899999999998</v>
      </c>
      <c r="N12" s="46">
        <f>N13+N49+N52+N55+N70</f>
        <v>19005.8</v>
      </c>
      <c r="O12" s="46">
        <f>X12</f>
        <v>156.1</v>
      </c>
      <c r="P12" s="46">
        <f aca="true" t="shared" si="0" ref="P12:P79">M12-L12</f>
        <v>-20633.900000000005</v>
      </c>
      <c r="Q12" s="46">
        <f aca="true" t="shared" si="1" ref="Q12:Q79">IF(L12&lt;&gt;0,IF(M12/L12*100&lt;0,"&lt;0",IF(M12/L12*100&gt;200,"&gt;200",M12/L12*100))," ")</f>
        <v>48.15055860166147</v>
      </c>
      <c r="R12" s="47">
        <f>AA12+AH12+AO12-R71</f>
        <v>0</v>
      </c>
      <c r="S12" s="119">
        <f aca="true" t="shared" si="2" ref="S12:S18">M12-R12</f>
        <v>19161.899999999998</v>
      </c>
      <c r="T12" s="218" t="str">
        <f>IF(R12&lt;&gt;0,IF(M12/R12*100&lt;0,"&lt;0",IF(M12/R12*100&gt;200,"&gt;200",M12/R12*100))," ")</f>
        <v> </v>
      </c>
      <c r="U12" s="633">
        <f>U13+U49+U52+U55+U69-U74-U75</f>
        <v>27771.3</v>
      </c>
      <c r="V12" s="694">
        <f>V13+V49+V52+V55+V69</f>
        <v>12894.200000000003</v>
      </c>
      <c r="W12" s="732">
        <f>V12-X12</f>
        <v>12738.100000000002</v>
      </c>
      <c r="X12" s="733">
        <f>X13+X49+X52+X55+X69</f>
        <v>156.1</v>
      </c>
      <c r="Y12" s="46">
        <f>Y13+Y49+Y52+Y55+Y69-Y74-Y75</f>
        <v>-14877.099999999999</v>
      </c>
      <c r="Z12" s="46">
        <f>IF(U12&lt;&gt;0,IF(V12/U12*100&lt;0,"&lt;0",IF(V12/U12*100&gt;200,"&gt;200",V12/U12*100))," ")</f>
        <v>46.429947463748555</v>
      </c>
      <c r="AA12" s="46">
        <f>AA13+AA49+AA52+AA55+AA69-AA74-AA75</f>
        <v>0</v>
      </c>
      <c r="AB12" s="46">
        <f>AB13+AB49+AB52+AB55+AB69</f>
        <v>12894.200000000003</v>
      </c>
      <c r="AC12" s="204" t="str">
        <f>IF(AA12&lt;&gt;0,IF(V12/AA12*100&lt;0,"&lt;0",IF(V12/AA12*100&gt;200,"&gt;200",V12/AA12*100))," ")</f>
        <v> </v>
      </c>
      <c r="AD12" s="203">
        <f>AD13+AD49+AD52+AD55+AD69-AD74-AD75</f>
        <v>13615.8</v>
      </c>
      <c r="AE12" s="46">
        <f>AE13+AE49+AE52+AE55+AE69-AE74-AE75</f>
        <v>7781.5</v>
      </c>
      <c r="AF12" s="46">
        <f>AF13+AF49+AF52+AF55+AF69-AF74-AF75</f>
        <v>-5834.299999999999</v>
      </c>
      <c r="AG12" s="46">
        <f>IF(AD12&lt;&gt;0,IF(AE12/AD12*100&lt;0,"&lt;0",IF(AE12/AD12*100&gt;200,"&gt;200",AE12/AD12*100))," ")</f>
        <v>57.15051631193173</v>
      </c>
      <c r="AH12" s="46">
        <f>AH13+AH49+AH52+AH55+AH69-AH74-AH75</f>
        <v>0</v>
      </c>
      <c r="AI12" s="46">
        <f>AI13+AI49+AI52+AI55+AI69</f>
        <v>7781.5</v>
      </c>
      <c r="AJ12" s="204" t="str">
        <f>IF(AH12&lt;&gt;0,IF(AE12/AH12*100&lt;0,"&lt;0",IF(AE12/AH12*100&gt;200,"&gt;200",AE12/AH12*100))," ")</f>
        <v> </v>
      </c>
      <c r="AK12" s="203">
        <f>AK13+AK49+AK52+AK55+AK69-AK74-AK75</f>
        <v>5160.1</v>
      </c>
      <c r="AL12" s="46">
        <f>AL13+AL49+AL52+AL55+AL69</f>
        <v>2693.5</v>
      </c>
      <c r="AM12" s="46">
        <f>AM13+AM49+AM52+AM55+AM69-AM74-AM75</f>
        <v>-2466.6000000000004</v>
      </c>
      <c r="AN12" s="47">
        <f>IF(AK12&lt;&gt;0,IF(AL12/AK12*100&lt;0,"&lt;0",IF(AL12/AK12*100&gt;200,"&gt;200",AL12/AK12*100))," ")</f>
        <v>52.198600802310025</v>
      </c>
      <c r="AO12" s="46">
        <f>AO13+AO49+AO52+AO55+AO69-AO74-AO75</f>
        <v>0</v>
      </c>
      <c r="AP12" s="46">
        <f>AP13+AP49+AP52+AP55+AP69</f>
        <v>2693.5</v>
      </c>
      <c r="AQ12" s="283" t="str">
        <f>IF(AO12&lt;&gt;0,IF(AL12/AO12*100&lt;0,"&lt;0",IF(AL12/AO12*100&gt;200,"&gt;200",AL12/AO12*100))," ")</f>
        <v> </v>
      </c>
      <c r="AR12" s="203">
        <f>AR13+AR49+AR52+AR55+AR69</f>
        <v>11547.099999999999</v>
      </c>
      <c r="AS12" s="46">
        <f>AS13+AS49+AS52+AS55+AS69</f>
        <v>5848.5</v>
      </c>
      <c r="AT12" s="46">
        <f>AS12-AU12</f>
        <v>5774.1</v>
      </c>
      <c r="AU12" s="46">
        <f>AU13+AU49+AU52+AU55+AU69</f>
        <v>74.39999999999999</v>
      </c>
      <c r="AV12" s="46">
        <f>AS12-AR12</f>
        <v>-5698.5999999999985</v>
      </c>
      <c r="AW12" s="46">
        <f>IF(AR12&lt;&gt;0,IF(AS12/AR12*100&lt;0,"&lt;0",IF(AS12/AR12*100&gt;200,"&gt;200",AS12/AR12*100))," ")</f>
        <v>50.64908072156646</v>
      </c>
      <c r="AX12" s="46">
        <f>AX13+AX49+AX52+AX55+AX69-AX74-AX75</f>
        <v>0</v>
      </c>
      <c r="AY12" s="46">
        <f>AY13+AY49+AY52+AY55+AY69</f>
        <v>5848.5</v>
      </c>
      <c r="AZ12" s="204" t="str">
        <f>IF(AX12&lt;&gt;0,IF(AS12/AX12*100&lt;0,"&lt;0",IF(AS12/AX12*100&gt;200,"&gt;200",AS12/AX12*100))," ")</f>
        <v> </v>
      </c>
    </row>
    <row r="13" spans="1:52" s="22" customFormat="1" ht="23.25" customHeight="1">
      <c r="A13" s="51" t="s">
        <v>43</v>
      </c>
      <c r="B13" s="345">
        <v>11</v>
      </c>
      <c r="C13" s="205">
        <f>L13+AR13</f>
        <v>27916.5</v>
      </c>
      <c r="D13" s="49">
        <f>M13+AS13</f>
        <v>13504.900000000003</v>
      </c>
      <c r="E13" s="49">
        <f>W13+AE13+AL13+AT13</f>
        <v>13504.900000000003</v>
      </c>
      <c r="F13" s="49">
        <f>O13+AU13</f>
        <v>0</v>
      </c>
      <c r="G13" s="49">
        <f aca="true" t="shared" si="3" ref="G13:G87">D13-C13</f>
        <v>-14411.599999999997</v>
      </c>
      <c r="H13" s="49">
        <f aca="true" t="shared" si="4" ref="H13:H87">IF(C13&lt;&gt;0,IF(D13/C13*100&lt;0,"&lt;0",IF(D13/C13*100&gt;200,"&gt;200",D13/C13*100))," ")</f>
        <v>48.376050006268706</v>
      </c>
      <c r="I13" s="50">
        <f>R13+AX13</f>
        <v>0</v>
      </c>
      <c r="J13" s="50">
        <f aca="true" t="shared" si="5" ref="J13:J86">D13-I13</f>
        <v>13504.900000000003</v>
      </c>
      <c r="K13" s="314" t="str">
        <f aca="true" t="shared" si="6" ref="K13:K86">IF(I13&lt;&gt;0,IF(D13/I13*100&lt;0,"&lt;0",IF(D13/I13*100&gt;200,"&gt;200",D13/I13*100))," ")</f>
        <v> </v>
      </c>
      <c r="L13" s="205">
        <f>U13+AD13+AK13</f>
        <v>25165.2</v>
      </c>
      <c r="M13" s="49">
        <f>V13+AE13+AL13</f>
        <v>11962.400000000003</v>
      </c>
      <c r="N13" s="49">
        <f aca="true" t="shared" si="7" ref="N13:N75">W13+AE13+AL13</f>
        <v>11962.400000000003</v>
      </c>
      <c r="O13" s="49">
        <f aca="true" t="shared" si="8" ref="O13:O76">X13</f>
        <v>0</v>
      </c>
      <c r="P13" s="49">
        <f t="shared" si="0"/>
        <v>-13202.799999999997</v>
      </c>
      <c r="Q13" s="49">
        <f t="shared" si="1"/>
        <v>47.53548551173844</v>
      </c>
      <c r="R13" s="50">
        <f>AA13+AH13+AO13</f>
        <v>0</v>
      </c>
      <c r="S13" s="120">
        <f t="shared" si="2"/>
        <v>11962.400000000003</v>
      </c>
      <c r="T13" s="314" t="str">
        <f>IF(R13&lt;&gt;0,IF(M13/R13*100&lt;0,"&lt;0",IF(M13/R13*100&gt;200,"&gt;200",M13/R13*100))," ")</f>
        <v> </v>
      </c>
      <c r="U13" s="680">
        <f>U14+U18+U23+U45</f>
        <v>25165.2</v>
      </c>
      <c r="V13" s="695">
        <f>V14+V18+V23+V45</f>
        <v>11962.400000000003</v>
      </c>
      <c r="W13" s="734">
        <f aca="true" t="shared" si="9" ref="W13:W76">V13-X13</f>
        <v>11962.400000000003</v>
      </c>
      <c r="X13" s="735">
        <f>X14+X18+X23+X45</f>
        <v>0</v>
      </c>
      <c r="Y13" s="49">
        <f>Y14+Y18+Y23+Y45</f>
        <v>-13202.8</v>
      </c>
      <c r="Z13" s="49">
        <f aca="true" t="shared" si="10" ref="Z13:Z81">IF(U13&lt;&gt;0,IF(V13/U13*100&lt;0,"&lt;0",IF(V13/U13*100&gt;200,"&gt;200",V13/U13*100))," ")</f>
        <v>47.53548551173844</v>
      </c>
      <c r="AA13" s="49">
        <f>AA14+AA18+AA23+AA45</f>
        <v>0</v>
      </c>
      <c r="AB13" s="49">
        <f>AB14+AB18+AB23+AB45</f>
        <v>11962.400000000003</v>
      </c>
      <c r="AC13" s="206" t="str">
        <f>IF(AA13&lt;&gt;0,IF(V13/AA13*100&lt;0,"&lt;0",IF(V13/AA13*100&gt;200,"&gt;200",V13/AA13*100))," ")</f>
        <v> </v>
      </c>
      <c r="AD13" s="205">
        <f>AD14+AD18+AD23+AD45</f>
        <v>0</v>
      </c>
      <c r="AE13" s="49">
        <f>AE14+AE18+AE23+AE45</f>
        <v>0</v>
      </c>
      <c r="AF13" s="49">
        <f>AF14+AF18+AF23+AF45</f>
        <v>0</v>
      </c>
      <c r="AG13" s="49" t="str">
        <f>IF(AD13&lt;&gt;0,IF(AE13/AD13*100&lt;0,"&lt;0",IF(AE13/AD13*100&gt;200,"&gt;200",AE13/AD13*100))," ")</f>
        <v> </v>
      </c>
      <c r="AH13" s="49">
        <f>AH14+AH18+AH23+AH45</f>
        <v>0</v>
      </c>
      <c r="AI13" s="49">
        <f>AI14+AI18+AI23+AI45</f>
        <v>0</v>
      </c>
      <c r="AJ13" s="206" t="str">
        <f>IF(AH13&lt;&gt;0,IF(AE13/AH13*100&lt;0,"&lt;0",IF(AE13/AH13*100&gt;200,"&gt;200",AE13/AH13*100))," ")</f>
        <v> </v>
      </c>
      <c r="AK13" s="205">
        <f>AK14+AK18+AK23+AK45</f>
        <v>0</v>
      </c>
      <c r="AL13" s="49">
        <f>AL14+AL18+AL23+AL45</f>
        <v>0</v>
      </c>
      <c r="AM13" s="49">
        <f>AM14+AM18+AM23+AM45</f>
        <v>0</v>
      </c>
      <c r="AN13" s="50" t="str">
        <f aca="true" t="shared" si="11" ref="AN13:AN87">IF(AK13&lt;&gt;0,IF(AL13/AK13*100&lt;0,"&lt;0",IF(AL13/AK13*100&gt;200,"&gt;200",AL13/AK13*100))," ")</f>
        <v> </v>
      </c>
      <c r="AO13" s="49">
        <f>AO14+AO18+AO23+AO45</f>
        <v>0</v>
      </c>
      <c r="AP13" s="49">
        <f>AP14+AP18+AP23+AP45</f>
        <v>0</v>
      </c>
      <c r="AQ13" s="284" t="str">
        <f aca="true" t="shared" si="12" ref="AQ13:AQ86">IF(AO13&lt;&gt;0,IF(AL13/AO13*100&lt;0,"&lt;0",IF(AL13/AO13*100&gt;200,"&gt;200",AL13/AO13*100))," ")</f>
        <v> </v>
      </c>
      <c r="AR13" s="205">
        <f>AR14+AR18+AR23+AR45</f>
        <v>2751.2999999999997</v>
      </c>
      <c r="AS13" s="49">
        <f>AS14+AS18+AS23+AS45</f>
        <v>1542.5</v>
      </c>
      <c r="AT13" s="49">
        <f aca="true" t="shared" si="13" ref="AT13:AT76">AS13-AU13</f>
        <v>1542.5</v>
      </c>
      <c r="AU13" s="49">
        <f>AU14+AU18+AU23+AU45</f>
        <v>0</v>
      </c>
      <c r="AV13" s="49">
        <f>AV14+AV18+AV23+AV45</f>
        <v>-1208.7999999999997</v>
      </c>
      <c r="AW13" s="49">
        <f>IF(AR13&lt;&gt;0,IF(AS13/AR13*100&lt;0,"&lt;0",IF(AS13/AR13*100&gt;200,"&gt;200",AS13/AR13*100))," ")</f>
        <v>56.064405917202784</v>
      </c>
      <c r="AX13" s="49">
        <f>AX14+AX18+AX23+AX45</f>
        <v>0</v>
      </c>
      <c r="AY13" s="49">
        <f>AY14+AY18+AY23+AY45</f>
        <v>1542.5</v>
      </c>
      <c r="AZ13" s="206" t="str">
        <f>IF(AX13&lt;&gt;0,IF(AS13/AX13*100&lt;0,"&lt;0",IF(AS13/AX13*100&gt;200,"&gt;200",AS13/AX13*100))," ")</f>
        <v> </v>
      </c>
    </row>
    <row r="14" spans="1:52" ht="30.75" customHeight="1">
      <c r="A14" s="54" t="s">
        <v>44</v>
      </c>
      <c r="B14" s="346" t="s">
        <v>70</v>
      </c>
      <c r="C14" s="207">
        <f>L14+AR14</f>
        <v>5874.9</v>
      </c>
      <c r="D14" s="52">
        <f>M14+AS14</f>
        <v>3308.9</v>
      </c>
      <c r="E14" s="52">
        <f>W14+AE14+AL14+AT14</f>
        <v>3308.9</v>
      </c>
      <c r="F14" s="52">
        <f>O14+AU14</f>
        <v>0</v>
      </c>
      <c r="G14" s="52">
        <f t="shared" si="3"/>
        <v>-2565.9999999999995</v>
      </c>
      <c r="H14" s="52">
        <f t="shared" si="4"/>
        <v>56.32266081124786</v>
      </c>
      <c r="I14" s="53">
        <f>R14+AX14</f>
        <v>0</v>
      </c>
      <c r="J14" s="53">
        <f t="shared" si="5"/>
        <v>3308.9</v>
      </c>
      <c r="K14" s="226" t="str">
        <f t="shared" si="6"/>
        <v> </v>
      </c>
      <c r="L14" s="207">
        <f aca="true" t="shared" si="14" ref="L14:L75">U14+AD14+AK14</f>
        <v>4330.7</v>
      </c>
      <c r="M14" s="52">
        <f aca="true" t="shared" si="15" ref="M14:M75">V14+AE14+AL14</f>
        <v>2413.5</v>
      </c>
      <c r="N14" s="52">
        <f t="shared" si="7"/>
        <v>2413.5</v>
      </c>
      <c r="O14" s="52">
        <f t="shared" si="8"/>
        <v>0</v>
      </c>
      <c r="P14" s="52">
        <f t="shared" si="0"/>
        <v>-1917.1999999999998</v>
      </c>
      <c r="Q14" s="52">
        <f t="shared" si="1"/>
        <v>55.7300205509502</v>
      </c>
      <c r="R14" s="53">
        <f>AA14+AH14+AO14</f>
        <v>0</v>
      </c>
      <c r="S14" s="121">
        <f t="shared" si="2"/>
        <v>2413.5</v>
      </c>
      <c r="T14" s="226" t="str">
        <f>IF(R14&lt;&gt;0,IF(M14/R14*100&lt;0,"&lt;0",IF(M14/R14*100&gt;200,"&gt;200",M14/R14*100))," ")</f>
        <v> </v>
      </c>
      <c r="U14" s="381">
        <f>U16+U17</f>
        <v>4330.7</v>
      </c>
      <c r="V14" s="696">
        <f>V16+V17</f>
        <v>2413.5</v>
      </c>
      <c r="W14" s="668">
        <f t="shared" si="9"/>
        <v>2413.5</v>
      </c>
      <c r="X14" s="52">
        <f>X16+X17</f>
        <v>0</v>
      </c>
      <c r="Y14" s="52">
        <f>V14-U14</f>
        <v>-1917.1999999999998</v>
      </c>
      <c r="Z14" s="52">
        <f t="shared" si="10"/>
        <v>55.7300205509502</v>
      </c>
      <c r="AA14" s="52">
        <f>AA16+AA17</f>
        <v>0</v>
      </c>
      <c r="AB14" s="52">
        <f>V14-AA14</f>
        <v>2413.5</v>
      </c>
      <c r="AC14" s="208" t="str">
        <f>IF(AA14&lt;&gt;0,IF(V14/AA14*100&lt;0,"&lt;0",IF(V14/AA14*100&gt;200,"&gt;200",V14/AA14*100))," ")</f>
        <v> </v>
      </c>
      <c r="AD14" s="207">
        <f>AD16+AD17</f>
        <v>0</v>
      </c>
      <c r="AE14" s="52">
        <f>AE16+AE17</f>
        <v>0</v>
      </c>
      <c r="AF14" s="52">
        <f>AE14-AD14</f>
        <v>0</v>
      </c>
      <c r="AG14" s="52" t="str">
        <f>IF(AD14&lt;&gt;0,IF(AE14/AD14*100&lt;0,"&lt;0",IF(AE14/AD14*100&gt;200,"&gt;200",AE14/AD14*100))," ")</f>
        <v> </v>
      </c>
      <c r="AH14" s="52">
        <f>AH16+AH17</f>
        <v>0</v>
      </c>
      <c r="AI14" s="52">
        <f>AE14-AH14</f>
        <v>0</v>
      </c>
      <c r="AJ14" s="208" t="str">
        <f>IF(AH14&lt;&gt;0,IF(AE14/AH14*100&lt;0,"&lt;0",IF(AE14/AH14*100&gt;200,"&gt;200",AE14/AH14*100))," ")</f>
        <v> </v>
      </c>
      <c r="AK14" s="207">
        <f>AK16+AK17</f>
        <v>0</v>
      </c>
      <c r="AL14" s="52">
        <f>AL16+AL17</f>
        <v>0</v>
      </c>
      <c r="AM14" s="52">
        <f>AL14-AK14</f>
        <v>0</v>
      </c>
      <c r="AN14" s="53" t="str">
        <f t="shared" si="11"/>
        <v> </v>
      </c>
      <c r="AO14" s="52">
        <f>AO16+AO17</f>
        <v>0</v>
      </c>
      <c r="AP14" s="52">
        <f>AL14-AO14</f>
        <v>0</v>
      </c>
      <c r="AQ14" s="285" t="str">
        <f t="shared" si="12"/>
        <v> </v>
      </c>
      <c r="AR14" s="207">
        <f>AR16+AR17</f>
        <v>1544.1999999999998</v>
      </c>
      <c r="AS14" s="52">
        <f>AS16+AS17</f>
        <v>895.4000000000001</v>
      </c>
      <c r="AT14" s="52">
        <f t="shared" si="13"/>
        <v>895.4000000000001</v>
      </c>
      <c r="AU14" s="52">
        <f>AU16+AU17</f>
        <v>0</v>
      </c>
      <c r="AV14" s="52">
        <f>AS14-AR14</f>
        <v>-648.7999999999997</v>
      </c>
      <c r="AW14" s="52">
        <f>IF(AR14&lt;&gt;0,IF(AS14/AR14*100&lt;0,"&lt;0",IF(AS14/AR14*100&gt;200,"&gt;200",AS14/AR14*100))," ")</f>
        <v>57.984717005569244</v>
      </c>
      <c r="AX14" s="52">
        <f>AX16+AX17</f>
        <v>0</v>
      </c>
      <c r="AY14" s="52">
        <f>AS14-AX14</f>
        <v>895.4000000000001</v>
      </c>
      <c r="AZ14" s="208" t="str">
        <f>IF(AX14&lt;&gt;0,IF(AS14/AX14*100&lt;0,"&lt;0",IF(AS14/AX14*100&gt;200,"&gt;200",AS14/AX14*100))," ")</f>
        <v> </v>
      </c>
    </row>
    <row r="15" spans="1:52" ht="18" customHeight="1">
      <c r="A15" s="56" t="s">
        <v>4</v>
      </c>
      <c r="B15" s="347"/>
      <c r="C15" s="207"/>
      <c r="D15" s="52"/>
      <c r="E15" s="52"/>
      <c r="F15" s="52"/>
      <c r="G15" s="52"/>
      <c r="H15" s="52"/>
      <c r="I15" s="55"/>
      <c r="J15" s="55"/>
      <c r="K15" s="316"/>
      <c r="L15" s="207"/>
      <c r="M15" s="52"/>
      <c r="N15" s="52"/>
      <c r="O15" s="52"/>
      <c r="P15" s="52"/>
      <c r="Q15" s="52"/>
      <c r="R15" s="55"/>
      <c r="S15" s="122"/>
      <c r="T15" s="316"/>
      <c r="U15" s="381"/>
      <c r="V15" s="696"/>
      <c r="W15" s="668"/>
      <c r="X15" s="52"/>
      <c r="Y15" s="52">
        <f aca="true" t="shared" si="16" ref="Y15:Y83">V15-U15</f>
        <v>0</v>
      </c>
      <c r="Z15" s="52" t="str">
        <f t="shared" si="10"/>
        <v> </v>
      </c>
      <c r="AA15" s="52"/>
      <c r="AB15" s="52"/>
      <c r="AC15" s="208"/>
      <c r="AD15" s="207"/>
      <c r="AE15" s="52"/>
      <c r="AF15" s="52"/>
      <c r="AG15" s="52"/>
      <c r="AH15" s="52"/>
      <c r="AI15" s="52"/>
      <c r="AJ15" s="208"/>
      <c r="AK15" s="207"/>
      <c r="AL15" s="52"/>
      <c r="AM15" s="52"/>
      <c r="AN15" s="266" t="str">
        <f t="shared" si="11"/>
        <v> </v>
      </c>
      <c r="AO15" s="52"/>
      <c r="AP15" s="52"/>
      <c r="AQ15" s="286" t="str">
        <f t="shared" si="12"/>
        <v> </v>
      </c>
      <c r="AR15" s="207"/>
      <c r="AS15" s="52"/>
      <c r="AT15" s="52"/>
      <c r="AU15" s="52"/>
      <c r="AV15" s="52"/>
      <c r="AW15" s="52"/>
      <c r="AX15" s="52"/>
      <c r="AY15" s="52"/>
      <c r="AZ15" s="208"/>
    </row>
    <row r="16" spans="1:52" s="24" customFormat="1" ht="23.25" customHeight="1">
      <c r="A16" s="334" t="s">
        <v>272</v>
      </c>
      <c r="B16" s="348">
        <v>1111</v>
      </c>
      <c r="C16" s="209">
        <f aca="true" t="shared" si="17" ref="C16:D18">L16+AR16</f>
        <v>2818.7</v>
      </c>
      <c r="D16" s="59">
        <f t="shared" si="17"/>
        <v>1510.3000000000002</v>
      </c>
      <c r="E16" s="59">
        <f>W16+AE16+AL16+AT16</f>
        <v>1510.3000000000002</v>
      </c>
      <c r="F16" s="59">
        <f>O16+AU16</f>
        <v>0</v>
      </c>
      <c r="G16" s="59">
        <f t="shared" si="3"/>
        <v>-1308.3999999999996</v>
      </c>
      <c r="H16" s="59">
        <f t="shared" si="4"/>
        <v>53.58143825167632</v>
      </c>
      <c r="I16" s="58">
        <f aca="true" t="shared" si="18" ref="I16:I89">R16+AX16</f>
        <v>0</v>
      </c>
      <c r="J16" s="58">
        <f t="shared" si="5"/>
        <v>1510.3000000000002</v>
      </c>
      <c r="K16" s="317" t="str">
        <f t="shared" si="6"/>
        <v> </v>
      </c>
      <c r="L16" s="209">
        <f t="shared" si="14"/>
        <v>1309.1</v>
      </c>
      <c r="M16" s="59">
        <f t="shared" si="15"/>
        <v>653.6</v>
      </c>
      <c r="N16" s="59">
        <f t="shared" si="7"/>
        <v>653.6</v>
      </c>
      <c r="O16" s="59">
        <f t="shared" si="8"/>
        <v>0</v>
      </c>
      <c r="P16" s="59">
        <f t="shared" si="0"/>
        <v>-655.4999999999999</v>
      </c>
      <c r="Q16" s="59">
        <f t="shared" si="1"/>
        <v>49.92743105950654</v>
      </c>
      <c r="R16" s="58">
        <f>AA16+AH16+AO16</f>
        <v>0</v>
      </c>
      <c r="S16" s="123">
        <f t="shared" si="2"/>
        <v>653.6</v>
      </c>
      <c r="T16" s="317" t="str">
        <f>IF(R16&lt;&gt;0,IF(M16/R16*100&lt;0,"&lt;0",IF(M16/R16*100&gt;200,"&gt;200",M16/R16*100))," ")</f>
        <v> </v>
      </c>
      <c r="U16" s="681">
        <v>1309.1</v>
      </c>
      <c r="V16" s="697">
        <v>653.6</v>
      </c>
      <c r="W16" s="736">
        <f t="shared" si="9"/>
        <v>653.6</v>
      </c>
      <c r="X16" s="57"/>
      <c r="Y16" s="57">
        <f t="shared" si="16"/>
        <v>-655.4999999999999</v>
      </c>
      <c r="Z16" s="57">
        <f t="shared" si="10"/>
        <v>49.92743105950654</v>
      </c>
      <c r="AA16" s="59"/>
      <c r="AB16" s="59">
        <f>V16-AA16</f>
        <v>653.6</v>
      </c>
      <c r="AC16" s="214" t="str">
        <f>IF(AA16&lt;&gt;0,IF(V16/AA16*100&lt;0,"&lt;0",IF(V16/AA16*100&gt;200,"&gt;200",V16/AA16*100))," ")</f>
        <v> </v>
      </c>
      <c r="AD16" s="211"/>
      <c r="AE16" s="57"/>
      <c r="AF16" s="57">
        <f>AE16-AD16</f>
        <v>0</v>
      </c>
      <c r="AG16" s="57" t="str">
        <f>IF(AD16&lt;&gt;0,IF(AE16/AD16*100&lt;0,"&lt;0",IF(AE16/AD16*100&gt;200,"&gt;200",AE16/AD16*100))," ")</f>
        <v> </v>
      </c>
      <c r="AH16" s="57"/>
      <c r="AI16" s="57">
        <f>AE16-AH16</f>
        <v>0</v>
      </c>
      <c r="AJ16" s="210" t="str">
        <f>IF(AH16&lt;&gt;0,IF(AE16/AH16*100&lt;0,"&lt;0",IF(AE16/AH16*100&gt;200,"&gt;200",AE16/AH16*100))," ")</f>
        <v> </v>
      </c>
      <c r="AK16" s="211"/>
      <c r="AL16" s="57"/>
      <c r="AM16" s="57">
        <f>AL16-AK16</f>
        <v>0</v>
      </c>
      <c r="AN16" s="58" t="str">
        <f t="shared" si="11"/>
        <v> </v>
      </c>
      <c r="AO16" s="57"/>
      <c r="AP16" s="57">
        <f>AL16-AO16</f>
        <v>0</v>
      </c>
      <c r="AQ16" s="287" t="str">
        <f t="shared" si="12"/>
        <v> </v>
      </c>
      <c r="AR16" s="209">
        <v>1509.6</v>
      </c>
      <c r="AS16" s="57">
        <v>856.7</v>
      </c>
      <c r="AT16" s="57">
        <f t="shared" si="13"/>
        <v>856.7</v>
      </c>
      <c r="AU16" s="57"/>
      <c r="AV16" s="57">
        <f>AS16-AR16</f>
        <v>-652.8999999999999</v>
      </c>
      <c r="AW16" s="57">
        <f>IF(AR16&lt;&gt;0,IF(AS16/AR16*100&lt;0,"&lt;0",IF(AS16/AR16*100&gt;200,"&gt;200",AS16/AR16*100))," ")</f>
        <v>56.750132485426604</v>
      </c>
      <c r="AX16" s="57"/>
      <c r="AY16" s="57">
        <f>AS16-AX16</f>
        <v>856.7</v>
      </c>
      <c r="AZ16" s="210" t="str">
        <f>IF(AX16&lt;&gt;0,IF(AS16/AX16*100&lt;0,"&lt;0",IF(AS16/AX16*100&gt;200,"&gt;200",AS16/AX16*100))," ")</f>
        <v> </v>
      </c>
    </row>
    <row r="17" spans="1:52" s="24" customFormat="1" ht="23.25" customHeight="1">
      <c r="A17" s="334" t="s">
        <v>273</v>
      </c>
      <c r="B17" s="348">
        <v>1112</v>
      </c>
      <c r="C17" s="211">
        <f t="shared" si="17"/>
        <v>3056.2</v>
      </c>
      <c r="D17" s="57">
        <f t="shared" si="17"/>
        <v>1798.6000000000001</v>
      </c>
      <c r="E17" s="57">
        <f>W17+AE17+AL17+AT17</f>
        <v>1798.6000000000001</v>
      </c>
      <c r="F17" s="57">
        <f>O17+AU17</f>
        <v>0</v>
      </c>
      <c r="G17" s="57">
        <f t="shared" si="3"/>
        <v>-1257.5999999999997</v>
      </c>
      <c r="H17" s="57">
        <f t="shared" si="4"/>
        <v>58.85086054577581</v>
      </c>
      <c r="I17" s="58">
        <f t="shared" si="18"/>
        <v>0</v>
      </c>
      <c r="J17" s="58">
        <f t="shared" si="5"/>
        <v>1798.6000000000001</v>
      </c>
      <c r="K17" s="317" t="str">
        <f t="shared" si="6"/>
        <v> </v>
      </c>
      <c r="L17" s="211">
        <f t="shared" si="14"/>
        <v>3021.6</v>
      </c>
      <c r="M17" s="57">
        <f t="shared" si="15"/>
        <v>1759.9</v>
      </c>
      <c r="N17" s="57">
        <f t="shared" si="7"/>
        <v>1759.9</v>
      </c>
      <c r="O17" s="57">
        <f t="shared" si="8"/>
        <v>0</v>
      </c>
      <c r="P17" s="57">
        <f t="shared" si="0"/>
        <v>-1261.6999999999998</v>
      </c>
      <c r="Q17" s="57">
        <f t="shared" si="1"/>
        <v>58.24397670108552</v>
      </c>
      <c r="R17" s="58">
        <f>AA17+AH17+AO17</f>
        <v>0</v>
      </c>
      <c r="S17" s="123">
        <f t="shared" si="2"/>
        <v>1759.9</v>
      </c>
      <c r="T17" s="317" t="str">
        <f>IF(R17&lt;&gt;0,IF(M17/R17*100&lt;0,"&lt;0",IF(M17/R17*100&gt;200,"&gt;200",M17/R17*100))," ")</f>
        <v> </v>
      </c>
      <c r="U17" s="682">
        <v>3021.6</v>
      </c>
      <c r="V17" s="697">
        <v>1759.9</v>
      </c>
      <c r="W17" s="736">
        <f t="shared" si="9"/>
        <v>1759.9</v>
      </c>
      <c r="X17" s="57"/>
      <c r="Y17" s="57">
        <f t="shared" si="16"/>
        <v>-1261.6999999999998</v>
      </c>
      <c r="Z17" s="57">
        <f t="shared" si="10"/>
        <v>58.24397670108552</v>
      </c>
      <c r="AA17" s="59"/>
      <c r="AB17" s="59">
        <f>V17-AA17</f>
        <v>1759.9</v>
      </c>
      <c r="AC17" s="214" t="str">
        <f>IF(AA17&lt;&gt;0,IF(V17/AA17*100&lt;0,"&lt;0",IF(V17/AA17*100&gt;200,"&gt;200",V17/AA17*100))," ")</f>
        <v> </v>
      </c>
      <c r="AD17" s="211"/>
      <c r="AE17" s="57"/>
      <c r="AF17" s="57">
        <f>AE17-AD17</f>
        <v>0</v>
      </c>
      <c r="AG17" s="57" t="str">
        <f>IF(AD17&lt;&gt;0,IF(AE17/AD17*100&lt;0,"&lt;0",IF(AE17/AD17*100&gt;200,"&gt;200",AE17/AD17*100))," ")</f>
        <v> </v>
      </c>
      <c r="AH17" s="57"/>
      <c r="AI17" s="57">
        <f>AE17-AH17</f>
        <v>0</v>
      </c>
      <c r="AJ17" s="210" t="str">
        <f>IF(AH17&lt;&gt;0,IF(AE17/AH17*100&lt;0,"&lt;0",IF(AE17/AH17*100&gt;200,"&gt;200",AE17/AH17*100))," ")</f>
        <v> </v>
      </c>
      <c r="AK17" s="211"/>
      <c r="AL17" s="57"/>
      <c r="AM17" s="57">
        <f>AL17-AK17</f>
        <v>0</v>
      </c>
      <c r="AN17" s="58" t="str">
        <f t="shared" si="11"/>
        <v> </v>
      </c>
      <c r="AO17" s="57"/>
      <c r="AP17" s="57">
        <f>AL17-AO17</f>
        <v>0</v>
      </c>
      <c r="AQ17" s="287" t="str">
        <f t="shared" si="12"/>
        <v> </v>
      </c>
      <c r="AR17" s="211">
        <v>34.6</v>
      </c>
      <c r="AS17" s="57">
        <v>38.7</v>
      </c>
      <c r="AT17" s="57">
        <f t="shared" si="13"/>
        <v>38.7</v>
      </c>
      <c r="AU17" s="57"/>
      <c r="AV17" s="57">
        <f>AS17-AR17</f>
        <v>4.100000000000001</v>
      </c>
      <c r="AW17" s="57">
        <f>IF(AR17&lt;&gt;0,IF(AS17/AR17*100&lt;0,"&lt;0",IF(AS17/AR17*100&gt;200,"&gt;200",AS17/AR17*100))," ")</f>
        <v>111.84971098265896</v>
      </c>
      <c r="AX17" s="57"/>
      <c r="AY17" s="57">
        <f>AS17-AX17</f>
        <v>38.7</v>
      </c>
      <c r="AZ17" s="210" t="str">
        <f>IF(AX17&lt;&gt;0,IF(AS17/AX17*100&lt;0,"&lt;0",IF(AS17/AX17*100&gt;200,"&gt;200",AS17/AX17*100))," ")</f>
        <v> </v>
      </c>
    </row>
    <row r="18" spans="1:52" ht="23.25" customHeight="1">
      <c r="A18" s="54" t="s">
        <v>45</v>
      </c>
      <c r="B18" s="347" t="s">
        <v>274</v>
      </c>
      <c r="C18" s="207">
        <f t="shared" si="17"/>
        <v>359.7</v>
      </c>
      <c r="D18" s="52">
        <f t="shared" si="17"/>
        <v>229.10000000000002</v>
      </c>
      <c r="E18" s="52">
        <f>W18+AE18+AL18+AT18</f>
        <v>229.10000000000002</v>
      </c>
      <c r="F18" s="52">
        <f>O18+AU18</f>
        <v>0</v>
      </c>
      <c r="G18" s="52">
        <f t="shared" si="3"/>
        <v>-130.59999999999997</v>
      </c>
      <c r="H18" s="52">
        <f t="shared" si="4"/>
        <v>63.69196552682792</v>
      </c>
      <c r="I18" s="53">
        <f t="shared" si="18"/>
        <v>0</v>
      </c>
      <c r="J18" s="53">
        <f t="shared" si="5"/>
        <v>229.10000000000002</v>
      </c>
      <c r="K18" s="226" t="str">
        <f t="shared" si="6"/>
        <v> </v>
      </c>
      <c r="L18" s="207">
        <f t="shared" si="14"/>
        <v>0.1</v>
      </c>
      <c r="M18" s="52">
        <f t="shared" si="15"/>
        <v>2.8</v>
      </c>
      <c r="N18" s="52">
        <f t="shared" si="7"/>
        <v>2.8</v>
      </c>
      <c r="O18" s="52">
        <f t="shared" si="8"/>
        <v>0</v>
      </c>
      <c r="P18" s="52">
        <f t="shared" si="0"/>
        <v>2.6999999999999997</v>
      </c>
      <c r="Q18" s="52" t="str">
        <f t="shared" si="1"/>
        <v>&gt;200</v>
      </c>
      <c r="R18" s="53">
        <f>AA18+AH18+AO18</f>
        <v>0</v>
      </c>
      <c r="S18" s="121">
        <f t="shared" si="2"/>
        <v>2.8</v>
      </c>
      <c r="T18" s="226" t="str">
        <f>IF(R18&lt;&gt;0,IF(M18/R18*100&lt;0,"&lt;0",IF(M18/R18*100&gt;200,"&gt;200",M18/R18*100))," ")</f>
        <v> </v>
      </c>
      <c r="U18" s="381">
        <f>U20+U21+U22</f>
        <v>0.1</v>
      </c>
      <c r="V18" s="696">
        <f>V20+V21+V22</f>
        <v>2.8</v>
      </c>
      <c r="W18" s="668">
        <f t="shared" si="9"/>
        <v>2.8</v>
      </c>
      <c r="X18" s="52">
        <f>X20+X21+X22</f>
        <v>0</v>
      </c>
      <c r="Y18" s="52">
        <f t="shared" si="16"/>
        <v>2.6999999999999997</v>
      </c>
      <c r="Z18" s="52" t="str">
        <f t="shared" si="10"/>
        <v>&gt;200</v>
      </c>
      <c r="AA18" s="52"/>
      <c r="AB18" s="52">
        <f>V18-AA18</f>
        <v>2.8</v>
      </c>
      <c r="AC18" s="208" t="str">
        <f>IF(AA18&lt;&gt;0,IF(V18/AA18*100&lt;0,"&lt;0",IF(V18/AA18*100&gt;200,"&gt;200",V18/AA18*100))," ")</f>
        <v> </v>
      </c>
      <c r="AD18" s="207"/>
      <c r="AE18" s="52"/>
      <c r="AF18" s="52">
        <f>AE18-AD18</f>
        <v>0</v>
      </c>
      <c r="AG18" s="52" t="str">
        <f>IF(AD18&lt;&gt;0,IF(AE18/AD18*100&lt;0,"&lt;0",IF(AE18/AD18*100&gt;200,"&gt;200",AE18/AD18*100))," ")</f>
        <v> </v>
      </c>
      <c r="AH18" s="52"/>
      <c r="AI18" s="52">
        <f>AE18-AH18</f>
        <v>0</v>
      </c>
      <c r="AJ18" s="208" t="str">
        <f>IF(AH18&lt;&gt;0,IF(AE18/AH18*100&lt;0,"&lt;0",IF(AE18/AH18*100&gt;200,"&gt;200",AE18/AH18*100))," ")</f>
        <v> </v>
      </c>
      <c r="AK18" s="207"/>
      <c r="AL18" s="52"/>
      <c r="AM18" s="52">
        <f>AL18-AK18</f>
        <v>0</v>
      </c>
      <c r="AN18" s="53" t="str">
        <f t="shared" si="11"/>
        <v> </v>
      </c>
      <c r="AO18" s="52"/>
      <c r="AP18" s="52">
        <f>AL18-AO18</f>
        <v>0</v>
      </c>
      <c r="AQ18" s="285" t="str">
        <f t="shared" si="12"/>
        <v> </v>
      </c>
      <c r="AR18" s="207">
        <f>AR20+AR21+AR22</f>
        <v>359.59999999999997</v>
      </c>
      <c r="AS18" s="52">
        <f>AS20+AS21+AS22</f>
        <v>226.3</v>
      </c>
      <c r="AT18" s="52">
        <f t="shared" si="13"/>
        <v>226.3</v>
      </c>
      <c r="AU18" s="52">
        <f>AU20+AU21+AU22</f>
        <v>0</v>
      </c>
      <c r="AV18" s="52">
        <f>AS18-AR18</f>
        <v>-133.29999999999995</v>
      </c>
      <c r="AW18" s="52">
        <f>IF(AR18&lt;&gt;0,IF(AS18/AR18*100&lt;0,"&lt;0",IF(AS18/AR18*100&gt;200,"&gt;200",AS18/AR18*100))," ")</f>
        <v>62.93103448275863</v>
      </c>
      <c r="AX18" s="52"/>
      <c r="AY18" s="52">
        <f>AS18-AX18</f>
        <v>226.3</v>
      </c>
      <c r="AZ18" s="208" t="str">
        <f>IF(AX18&lt;&gt;0,IF(AS18/AX18*100&lt;0,"&lt;0",IF(AS18/AX18*100&gt;200,"&gt;200",AS18/AX18*100))," ")</f>
        <v> </v>
      </c>
    </row>
    <row r="19" spans="1:52" ht="18" customHeight="1">
      <c r="A19" s="56" t="s">
        <v>4</v>
      </c>
      <c r="B19" s="347"/>
      <c r="C19" s="207"/>
      <c r="D19" s="52"/>
      <c r="E19" s="52"/>
      <c r="F19" s="52"/>
      <c r="G19" s="52"/>
      <c r="H19" s="52"/>
      <c r="I19" s="53"/>
      <c r="J19" s="53"/>
      <c r="K19" s="226"/>
      <c r="L19" s="207"/>
      <c r="M19" s="52"/>
      <c r="N19" s="52"/>
      <c r="O19" s="52"/>
      <c r="P19" s="52"/>
      <c r="Q19" s="52"/>
      <c r="R19" s="53"/>
      <c r="S19" s="121"/>
      <c r="T19" s="226"/>
      <c r="U19" s="381"/>
      <c r="V19" s="696"/>
      <c r="W19" s="668"/>
      <c r="X19" s="52"/>
      <c r="Y19" s="52">
        <f t="shared" si="16"/>
        <v>0</v>
      </c>
      <c r="Z19" s="52" t="str">
        <f t="shared" si="10"/>
        <v> </v>
      </c>
      <c r="AA19" s="52"/>
      <c r="AB19" s="52"/>
      <c r="AC19" s="208"/>
      <c r="AD19" s="207"/>
      <c r="AE19" s="52"/>
      <c r="AF19" s="52"/>
      <c r="AG19" s="52"/>
      <c r="AH19" s="52"/>
      <c r="AI19" s="52"/>
      <c r="AJ19" s="208"/>
      <c r="AK19" s="207"/>
      <c r="AL19" s="52"/>
      <c r="AM19" s="52"/>
      <c r="AN19" s="266" t="str">
        <f t="shared" si="11"/>
        <v> </v>
      </c>
      <c r="AO19" s="52"/>
      <c r="AP19" s="52"/>
      <c r="AQ19" s="286" t="str">
        <f t="shared" si="12"/>
        <v> </v>
      </c>
      <c r="AR19" s="207"/>
      <c r="AS19" s="52"/>
      <c r="AT19" s="52"/>
      <c r="AU19" s="52"/>
      <c r="AV19" s="52"/>
      <c r="AW19" s="52"/>
      <c r="AX19" s="52"/>
      <c r="AY19" s="52"/>
      <c r="AZ19" s="208"/>
    </row>
    <row r="20" spans="1:52" ht="23.25" customHeight="1">
      <c r="A20" s="335" t="s">
        <v>241</v>
      </c>
      <c r="B20" s="349">
        <v>1131</v>
      </c>
      <c r="C20" s="207">
        <f aca="true" t="shared" si="19" ref="C20:D23">L20+AR20</f>
        <v>182.7</v>
      </c>
      <c r="D20" s="52">
        <f t="shared" si="19"/>
        <v>97</v>
      </c>
      <c r="E20" s="52">
        <f>W20+AE20+AL20+AT20</f>
        <v>97</v>
      </c>
      <c r="F20" s="52">
        <f>O20+AU20</f>
        <v>0</v>
      </c>
      <c r="G20" s="52">
        <f t="shared" si="3"/>
        <v>-85.69999999999999</v>
      </c>
      <c r="H20" s="52">
        <f t="shared" si="4"/>
        <v>53.09250136836344</v>
      </c>
      <c r="I20" s="53">
        <f t="shared" si="18"/>
        <v>0</v>
      </c>
      <c r="J20" s="53">
        <f t="shared" si="5"/>
        <v>97</v>
      </c>
      <c r="K20" s="226" t="str">
        <f t="shared" si="6"/>
        <v> </v>
      </c>
      <c r="L20" s="207">
        <f t="shared" si="14"/>
        <v>0</v>
      </c>
      <c r="M20" s="52">
        <f t="shared" si="15"/>
        <v>0</v>
      </c>
      <c r="N20" s="52">
        <f t="shared" si="7"/>
        <v>0</v>
      </c>
      <c r="O20" s="52">
        <f t="shared" si="8"/>
        <v>0</v>
      </c>
      <c r="P20" s="52">
        <f t="shared" si="0"/>
        <v>0</v>
      </c>
      <c r="Q20" s="52" t="str">
        <f t="shared" si="1"/>
        <v> </v>
      </c>
      <c r="R20" s="53"/>
      <c r="S20" s="121"/>
      <c r="T20" s="226"/>
      <c r="U20" s="381"/>
      <c r="V20" s="696"/>
      <c r="W20" s="668">
        <f t="shared" si="9"/>
        <v>0</v>
      </c>
      <c r="X20" s="52"/>
      <c r="Y20" s="52">
        <f t="shared" si="16"/>
        <v>0</v>
      </c>
      <c r="Z20" s="52" t="str">
        <f t="shared" si="10"/>
        <v> </v>
      </c>
      <c r="AA20" s="52"/>
      <c r="AB20" s="52"/>
      <c r="AC20" s="208"/>
      <c r="AD20" s="207"/>
      <c r="AE20" s="52"/>
      <c r="AF20" s="52"/>
      <c r="AG20" s="52"/>
      <c r="AH20" s="52"/>
      <c r="AI20" s="52"/>
      <c r="AJ20" s="208"/>
      <c r="AK20" s="207"/>
      <c r="AL20" s="52"/>
      <c r="AM20" s="52"/>
      <c r="AN20" s="267" t="str">
        <f t="shared" si="11"/>
        <v> </v>
      </c>
      <c r="AO20" s="52"/>
      <c r="AP20" s="52"/>
      <c r="AQ20" s="288" t="str">
        <f t="shared" si="12"/>
        <v> </v>
      </c>
      <c r="AR20" s="209">
        <v>182.7</v>
      </c>
      <c r="AS20" s="59">
        <v>97</v>
      </c>
      <c r="AT20" s="59">
        <f t="shared" si="13"/>
        <v>97</v>
      </c>
      <c r="AU20" s="59"/>
      <c r="AV20" s="59">
        <f>AS20-AR20</f>
        <v>-85.69999999999999</v>
      </c>
      <c r="AW20" s="59">
        <f>IF(AR20&lt;&gt;0,IF(AS20/AR20*100&lt;0,"&lt;0",IF(AS20/AR20*100&gt;200,"&gt;200",AS20/AR20*100))," ")</f>
        <v>53.09250136836344</v>
      </c>
      <c r="AX20" s="52"/>
      <c r="AY20" s="52"/>
      <c r="AZ20" s="208"/>
    </row>
    <row r="21" spans="1:52" ht="23.25" customHeight="1">
      <c r="A21" s="335" t="s">
        <v>242</v>
      </c>
      <c r="B21" s="349">
        <v>1132</v>
      </c>
      <c r="C21" s="207">
        <f t="shared" si="19"/>
        <v>176.1</v>
      </c>
      <c r="D21" s="52">
        <f t="shared" si="19"/>
        <v>128.8</v>
      </c>
      <c r="E21" s="52">
        <f>W21+AE21+AL21+AT21</f>
        <v>128.8</v>
      </c>
      <c r="F21" s="52">
        <f>O21+AU21</f>
        <v>0</v>
      </c>
      <c r="G21" s="52">
        <f t="shared" si="3"/>
        <v>-47.29999999999998</v>
      </c>
      <c r="H21" s="52">
        <f t="shared" si="4"/>
        <v>73.14026121521864</v>
      </c>
      <c r="I21" s="53">
        <f t="shared" si="18"/>
        <v>0</v>
      </c>
      <c r="J21" s="53">
        <f t="shared" si="5"/>
        <v>128.8</v>
      </c>
      <c r="K21" s="226" t="str">
        <f t="shared" si="6"/>
        <v> </v>
      </c>
      <c r="L21" s="207">
        <f t="shared" si="14"/>
        <v>0</v>
      </c>
      <c r="M21" s="52">
        <f t="shared" si="15"/>
        <v>0</v>
      </c>
      <c r="N21" s="52">
        <f t="shared" si="7"/>
        <v>0</v>
      </c>
      <c r="O21" s="52">
        <f t="shared" si="8"/>
        <v>0</v>
      </c>
      <c r="P21" s="52">
        <f t="shared" si="0"/>
        <v>0</v>
      </c>
      <c r="Q21" s="52" t="str">
        <f t="shared" si="1"/>
        <v> </v>
      </c>
      <c r="R21" s="53"/>
      <c r="S21" s="121"/>
      <c r="T21" s="226"/>
      <c r="U21" s="381"/>
      <c r="V21" s="696"/>
      <c r="W21" s="668">
        <f t="shared" si="9"/>
        <v>0</v>
      </c>
      <c r="X21" s="52"/>
      <c r="Y21" s="52">
        <f t="shared" si="16"/>
        <v>0</v>
      </c>
      <c r="Z21" s="52" t="str">
        <f t="shared" si="10"/>
        <v> </v>
      </c>
      <c r="AA21" s="52"/>
      <c r="AB21" s="52"/>
      <c r="AC21" s="208"/>
      <c r="AD21" s="207"/>
      <c r="AE21" s="52"/>
      <c r="AF21" s="52"/>
      <c r="AG21" s="52"/>
      <c r="AH21" s="52"/>
      <c r="AI21" s="52"/>
      <c r="AJ21" s="208"/>
      <c r="AK21" s="207"/>
      <c r="AL21" s="52"/>
      <c r="AM21" s="52"/>
      <c r="AN21" s="267" t="str">
        <f t="shared" si="11"/>
        <v> </v>
      </c>
      <c r="AO21" s="52"/>
      <c r="AP21" s="52"/>
      <c r="AQ21" s="288" t="str">
        <f t="shared" si="12"/>
        <v> </v>
      </c>
      <c r="AR21" s="209">
        <v>176.1</v>
      </c>
      <c r="AS21" s="59">
        <v>128.8</v>
      </c>
      <c r="AT21" s="59">
        <f t="shared" si="13"/>
        <v>128.8</v>
      </c>
      <c r="AU21" s="59"/>
      <c r="AV21" s="59">
        <f>AS21-AR21</f>
        <v>-47.29999999999998</v>
      </c>
      <c r="AW21" s="59">
        <f>IF(AR21&lt;&gt;0,IF(AS21/AR21*100&lt;0,"&lt;0",IF(AS21/AR21*100&gt;200,"&gt;200",AS21/AR21*100))," ")</f>
        <v>73.14026121521864</v>
      </c>
      <c r="AX21" s="52"/>
      <c r="AY21" s="52"/>
      <c r="AZ21" s="208"/>
    </row>
    <row r="22" spans="1:52" ht="23.25" customHeight="1">
      <c r="A22" s="196" t="s">
        <v>266</v>
      </c>
      <c r="B22" s="349">
        <v>1133</v>
      </c>
      <c r="C22" s="207">
        <f t="shared" si="19"/>
        <v>0.9</v>
      </c>
      <c r="D22" s="52">
        <f t="shared" si="19"/>
        <v>3.3</v>
      </c>
      <c r="E22" s="52">
        <f>W22+AE22+AL22+AT22</f>
        <v>3.3</v>
      </c>
      <c r="F22" s="52">
        <f>O22+AU22</f>
        <v>0</v>
      </c>
      <c r="G22" s="52">
        <f t="shared" si="3"/>
        <v>2.4</v>
      </c>
      <c r="H22" s="52" t="str">
        <f t="shared" si="4"/>
        <v>&gt;200</v>
      </c>
      <c r="I22" s="53"/>
      <c r="J22" s="53"/>
      <c r="K22" s="226"/>
      <c r="L22" s="207">
        <f t="shared" si="14"/>
        <v>0.1</v>
      </c>
      <c r="M22" s="52">
        <f t="shared" si="15"/>
        <v>2.8</v>
      </c>
      <c r="N22" s="52">
        <f t="shared" si="7"/>
        <v>2.8</v>
      </c>
      <c r="O22" s="52">
        <f t="shared" si="8"/>
        <v>0</v>
      </c>
      <c r="P22" s="52">
        <f t="shared" si="0"/>
        <v>2.6999999999999997</v>
      </c>
      <c r="Q22" s="52" t="str">
        <f t="shared" si="1"/>
        <v>&gt;200</v>
      </c>
      <c r="R22" s="53"/>
      <c r="S22" s="121"/>
      <c r="T22" s="226"/>
      <c r="U22" s="381">
        <v>0.1</v>
      </c>
      <c r="V22" s="696">
        <v>2.8</v>
      </c>
      <c r="W22" s="668">
        <f t="shared" si="9"/>
        <v>2.8</v>
      </c>
      <c r="X22" s="52"/>
      <c r="Y22" s="52">
        <f t="shared" si="16"/>
        <v>2.6999999999999997</v>
      </c>
      <c r="Z22" s="52" t="str">
        <f t="shared" si="10"/>
        <v>&gt;200</v>
      </c>
      <c r="AA22" s="52"/>
      <c r="AB22" s="52"/>
      <c r="AC22" s="208"/>
      <c r="AD22" s="207"/>
      <c r="AE22" s="52"/>
      <c r="AF22" s="52"/>
      <c r="AG22" s="52"/>
      <c r="AH22" s="52"/>
      <c r="AI22" s="52"/>
      <c r="AJ22" s="208"/>
      <c r="AK22" s="207"/>
      <c r="AL22" s="52"/>
      <c r="AM22" s="52"/>
      <c r="AN22" s="267"/>
      <c r="AO22" s="52"/>
      <c r="AP22" s="52"/>
      <c r="AQ22" s="288"/>
      <c r="AR22" s="209">
        <v>0.8</v>
      </c>
      <c r="AS22" s="59">
        <v>0.5</v>
      </c>
      <c r="AT22" s="59">
        <f t="shared" si="13"/>
        <v>0.5</v>
      </c>
      <c r="AU22" s="59"/>
      <c r="AV22" s="59"/>
      <c r="AW22" s="59"/>
      <c r="AX22" s="52"/>
      <c r="AY22" s="52"/>
      <c r="AZ22" s="208"/>
    </row>
    <row r="23" spans="1:52" ht="23.25" customHeight="1">
      <c r="A23" s="60" t="s">
        <v>46</v>
      </c>
      <c r="B23" s="347" t="s">
        <v>289</v>
      </c>
      <c r="C23" s="207">
        <f t="shared" si="19"/>
        <v>20355.9</v>
      </c>
      <c r="D23" s="52">
        <f t="shared" si="19"/>
        <v>9276.800000000001</v>
      </c>
      <c r="E23" s="52">
        <f>W23+AE23+AL23+AT23</f>
        <v>9276.800000000001</v>
      </c>
      <c r="F23" s="52">
        <f>O23+AU23</f>
        <v>0</v>
      </c>
      <c r="G23" s="52">
        <f t="shared" si="3"/>
        <v>-11079.1</v>
      </c>
      <c r="H23" s="52">
        <f t="shared" si="4"/>
        <v>45.573027967321515</v>
      </c>
      <c r="I23" s="53">
        <f t="shared" si="18"/>
        <v>0</v>
      </c>
      <c r="J23" s="53">
        <f t="shared" si="5"/>
        <v>9276.800000000001</v>
      </c>
      <c r="K23" s="226" t="str">
        <f t="shared" si="6"/>
        <v> </v>
      </c>
      <c r="L23" s="207">
        <f t="shared" si="14"/>
        <v>19508.4</v>
      </c>
      <c r="M23" s="52">
        <f t="shared" si="15"/>
        <v>8856.000000000002</v>
      </c>
      <c r="N23" s="52">
        <f t="shared" si="7"/>
        <v>8856.000000000002</v>
      </c>
      <c r="O23" s="52">
        <f t="shared" si="8"/>
        <v>0</v>
      </c>
      <c r="P23" s="52">
        <f t="shared" si="0"/>
        <v>-10652.4</v>
      </c>
      <c r="Q23" s="52">
        <f t="shared" si="1"/>
        <v>45.39582948883558</v>
      </c>
      <c r="R23" s="53">
        <f>AA23+AH23+AO23</f>
        <v>0</v>
      </c>
      <c r="S23" s="121">
        <f>M23-R23</f>
        <v>8856.000000000002</v>
      </c>
      <c r="T23" s="226" t="str">
        <f>IF(R23&lt;&gt;0,IF(M23/R23*100&lt;0,"&lt;0",IF(M23/R23*100&gt;200,"&gt;200",M23/R23*100))," ")</f>
        <v> </v>
      </c>
      <c r="U23" s="381">
        <f>U25+U30+U42+U43+U44</f>
        <v>19508.4</v>
      </c>
      <c r="V23" s="696">
        <f>V25+V30+V42+V43+V44</f>
        <v>8856.000000000002</v>
      </c>
      <c r="W23" s="668">
        <f t="shared" si="9"/>
        <v>8856.000000000002</v>
      </c>
      <c r="X23" s="52">
        <f>X25+X30+X42+X43+X44</f>
        <v>0</v>
      </c>
      <c r="Y23" s="52">
        <f t="shared" si="16"/>
        <v>-10652.4</v>
      </c>
      <c r="Z23" s="52">
        <f t="shared" si="10"/>
        <v>45.39582948883558</v>
      </c>
      <c r="AA23" s="52"/>
      <c r="AB23" s="52">
        <f>V23-AA23</f>
        <v>8856.000000000002</v>
      </c>
      <c r="AC23" s="208" t="str">
        <f>IF(AA23&lt;&gt;0,IF(V23/AA23*100&lt;0,"&lt;0",IF(V23/AA23*100&gt;200,"&gt;200",V23/AA23*100))," ")</f>
        <v> </v>
      </c>
      <c r="AD23" s="207"/>
      <c r="AE23" s="52"/>
      <c r="AF23" s="52">
        <f>AE23-AD23</f>
        <v>0</v>
      </c>
      <c r="AG23" s="52" t="str">
        <f>IF(AD23&lt;&gt;0,IF(AE23/AD23*100&lt;0,"&lt;0",IF(AE23/AD23*100&gt;200,"&gt;200",AE23/AD23*100))," ")</f>
        <v> </v>
      </c>
      <c r="AH23" s="52"/>
      <c r="AI23" s="52">
        <f>AE23-AH23</f>
        <v>0</v>
      </c>
      <c r="AJ23" s="208" t="str">
        <f>IF(AH23&lt;&gt;0,IF(AE23/AH23*100&lt;0,"&lt;0",IF(AE23/AH23*100&gt;200,"&gt;200",AE23/AH23*100))," ")</f>
        <v> </v>
      </c>
      <c r="AK23" s="207"/>
      <c r="AL23" s="52"/>
      <c r="AM23" s="52">
        <f>AL23-AK23</f>
        <v>0</v>
      </c>
      <c r="AN23" s="53" t="str">
        <f t="shared" si="11"/>
        <v> </v>
      </c>
      <c r="AO23" s="52"/>
      <c r="AP23" s="52">
        <f>AL23-AO23</f>
        <v>0</v>
      </c>
      <c r="AQ23" s="289" t="str">
        <f t="shared" si="12"/>
        <v> </v>
      </c>
      <c r="AR23" s="207">
        <f>AR25+AR30+AR42+AR43+AR44</f>
        <v>847.5</v>
      </c>
      <c r="AS23" s="52">
        <f>AS25+AS30+AS42+AS43+AS44</f>
        <v>420.8</v>
      </c>
      <c r="AT23" s="52">
        <f t="shared" si="13"/>
        <v>420.8</v>
      </c>
      <c r="AU23" s="52">
        <f>AU25+AU30+AU42+AU43+AU44</f>
        <v>0</v>
      </c>
      <c r="AV23" s="52">
        <f>AS23-AR23</f>
        <v>-426.7</v>
      </c>
      <c r="AW23" s="52">
        <f>IF(AR23&lt;&gt;0,IF(AS23/AR23*100&lt;0,"&lt;0",IF(AS23/AR23*100&gt;200,"&gt;200",AS23/AR23*100))," ")</f>
        <v>49.6519174041298</v>
      </c>
      <c r="AX23" s="52"/>
      <c r="AY23" s="52">
        <f>AS23-AX23</f>
        <v>420.8</v>
      </c>
      <c r="AZ23" s="208" t="str">
        <f>IF(AX23&lt;&gt;0,IF(AS23/AX23*100&lt;0,"&lt;0",IF(AS23/AX23*100&gt;200,"&gt;200",AS23/AX23*100))," ")</f>
        <v> </v>
      </c>
    </row>
    <row r="24" spans="1:52" ht="16.5" customHeight="1">
      <c r="A24" s="56" t="s">
        <v>4</v>
      </c>
      <c r="B24" s="347"/>
      <c r="C24" s="207"/>
      <c r="D24" s="52"/>
      <c r="E24" s="52"/>
      <c r="F24" s="52"/>
      <c r="G24" s="52"/>
      <c r="H24" s="52"/>
      <c r="I24" s="55"/>
      <c r="J24" s="55"/>
      <c r="K24" s="316"/>
      <c r="L24" s="207"/>
      <c r="M24" s="52"/>
      <c r="N24" s="52"/>
      <c r="O24" s="52"/>
      <c r="P24" s="52"/>
      <c r="Q24" s="52"/>
      <c r="R24" s="55"/>
      <c r="S24" s="122"/>
      <c r="T24" s="316"/>
      <c r="U24" s="381"/>
      <c r="V24" s="696"/>
      <c r="W24" s="668"/>
      <c r="X24" s="52"/>
      <c r="Y24" s="52">
        <f t="shared" si="16"/>
        <v>0</v>
      </c>
      <c r="Z24" s="52" t="str">
        <f t="shared" si="10"/>
        <v> </v>
      </c>
      <c r="AA24" s="52"/>
      <c r="AB24" s="52"/>
      <c r="AC24" s="208"/>
      <c r="AD24" s="207"/>
      <c r="AE24" s="52"/>
      <c r="AF24" s="52"/>
      <c r="AG24" s="52"/>
      <c r="AH24" s="52"/>
      <c r="AI24" s="52"/>
      <c r="AJ24" s="208"/>
      <c r="AK24" s="207"/>
      <c r="AL24" s="52"/>
      <c r="AM24" s="52"/>
      <c r="AN24" s="266" t="str">
        <f t="shared" si="11"/>
        <v> </v>
      </c>
      <c r="AO24" s="52"/>
      <c r="AP24" s="52"/>
      <c r="AQ24" s="286" t="str">
        <f t="shared" si="12"/>
        <v> </v>
      </c>
      <c r="AR24" s="207"/>
      <c r="AS24" s="52"/>
      <c r="AT24" s="52"/>
      <c r="AU24" s="52"/>
      <c r="AV24" s="52"/>
      <c r="AW24" s="52"/>
      <c r="AX24" s="52"/>
      <c r="AY24" s="52"/>
      <c r="AZ24" s="208"/>
    </row>
    <row r="25" spans="1:52" s="8" customFormat="1" ht="34.5" customHeight="1">
      <c r="A25" s="63" t="s">
        <v>18</v>
      </c>
      <c r="B25" s="350" t="s">
        <v>49</v>
      </c>
      <c r="C25" s="212">
        <f>L25+AR25</f>
        <v>14916.6</v>
      </c>
      <c r="D25" s="61">
        <f>M25+AS25</f>
        <v>6434.000000000001</v>
      </c>
      <c r="E25" s="61">
        <f>W25+AE25+AL25+AT25</f>
        <v>6434.000000000001</v>
      </c>
      <c r="F25" s="61">
        <f>O25+AU25</f>
        <v>0</v>
      </c>
      <c r="G25" s="61">
        <f t="shared" si="3"/>
        <v>-8482.599999999999</v>
      </c>
      <c r="H25" s="61">
        <f t="shared" si="4"/>
        <v>43.13315366772589</v>
      </c>
      <c r="I25" s="62">
        <f t="shared" si="18"/>
        <v>0</v>
      </c>
      <c r="J25" s="62">
        <f t="shared" si="5"/>
        <v>6434.000000000001</v>
      </c>
      <c r="K25" s="318" t="str">
        <f t="shared" si="6"/>
        <v> </v>
      </c>
      <c r="L25" s="212">
        <f t="shared" si="14"/>
        <v>14876.800000000001</v>
      </c>
      <c r="M25" s="61">
        <f t="shared" si="15"/>
        <v>6406.400000000001</v>
      </c>
      <c r="N25" s="61">
        <f t="shared" si="7"/>
        <v>6406.400000000001</v>
      </c>
      <c r="O25" s="61">
        <f t="shared" si="8"/>
        <v>0</v>
      </c>
      <c r="P25" s="61">
        <f t="shared" si="0"/>
        <v>-8470.400000000001</v>
      </c>
      <c r="Q25" s="61">
        <f t="shared" si="1"/>
        <v>43.06302430630243</v>
      </c>
      <c r="R25" s="62">
        <f>AA25+AH25+AO25</f>
        <v>0</v>
      </c>
      <c r="S25" s="124">
        <f aca="true" t="shared" si="20" ref="S25:S74">M25-R25</f>
        <v>6406.400000000001</v>
      </c>
      <c r="T25" s="318" t="str">
        <f>IF(R25&lt;&gt;0,IF(M25/R25*100&lt;0,"&lt;0",IF(M25/R25*100&gt;200,"&gt;200",M25/R25*100))," ")</f>
        <v> </v>
      </c>
      <c r="U25" s="401">
        <f>SUM(U27:U29)</f>
        <v>14876.800000000001</v>
      </c>
      <c r="V25" s="698">
        <f>SUM(V27:V29)</f>
        <v>6406.400000000001</v>
      </c>
      <c r="W25" s="737">
        <f t="shared" si="9"/>
        <v>6406.400000000001</v>
      </c>
      <c r="X25" s="59">
        <f>SUM(X27:X29)</f>
        <v>0</v>
      </c>
      <c r="Y25" s="61">
        <f t="shared" si="16"/>
        <v>-8470.400000000001</v>
      </c>
      <c r="Z25" s="61">
        <f t="shared" si="10"/>
        <v>43.06302430630243</v>
      </c>
      <c r="AA25" s="61">
        <f>SUM(AA27:AA29)</f>
        <v>0</v>
      </c>
      <c r="AB25" s="61">
        <f>V25-AA25</f>
        <v>6406.400000000001</v>
      </c>
      <c r="AC25" s="213" t="str">
        <f>IF(AA25&lt;&gt;0,IF(V25/AA25*100&lt;0,"&lt;0",IF(V25/AA25*100&gt;200,"&gt;200",V25/AA25*100))," ")</f>
        <v> </v>
      </c>
      <c r="AD25" s="212">
        <f>SUM(AD27:AD29)</f>
        <v>0</v>
      </c>
      <c r="AE25" s="61">
        <f>SUM(AE27:AE29)</f>
        <v>0</v>
      </c>
      <c r="AF25" s="61">
        <f>SUM(AF27:AF29)</f>
        <v>0</v>
      </c>
      <c r="AG25" s="61" t="str">
        <f>IF(AD25&lt;&gt;0,IF(AE25/AD25*100&lt;0,"&lt;0",IF(AE25/AD25*100&gt;200,"&gt;200",AE25/AD25*100))," ")</f>
        <v> </v>
      </c>
      <c r="AH25" s="61">
        <f>SUM(AH27:AH29)</f>
        <v>0</v>
      </c>
      <c r="AI25" s="61">
        <f>AE25-AH25</f>
        <v>0</v>
      </c>
      <c r="AJ25" s="213" t="str">
        <f>IF(AH25&lt;&gt;0,IF(AE25/AH25*100&lt;0,"&lt;0",IF(AE25/AH25*100&gt;200,"&gt;200",AE25/AH25*100))," ")</f>
        <v> </v>
      </c>
      <c r="AK25" s="212">
        <f>SUM(AK27:AK29)</f>
        <v>0</v>
      </c>
      <c r="AL25" s="61">
        <f>SUM(AL27:AL29)</f>
        <v>0</v>
      </c>
      <c r="AM25" s="61">
        <f>SUM(AM27:AM29)</f>
        <v>0</v>
      </c>
      <c r="AN25" s="62" t="str">
        <f t="shared" si="11"/>
        <v> </v>
      </c>
      <c r="AO25" s="61">
        <f>SUM(AO27:AO29)</f>
        <v>0</v>
      </c>
      <c r="AP25" s="61">
        <f>AL25-AO25</f>
        <v>0</v>
      </c>
      <c r="AQ25" s="290" t="str">
        <f t="shared" si="12"/>
        <v> </v>
      </c>
      <c r="AR25" s="212">
        <f>SUM(AR27:AR29)</f>
        <v>39.8</v>
      </c>
      <c r="AS25" s="61">
        <f>SUM(AS27:AS29)</f>
        <v>27.6</v>
      </c>
      <c r="AT25" s="61">
        <f t="shared" si="13"/>
        <v>27.6</v>
      </c>
      <c r="AU25" s="61">
        <f>SUM(AU27:AU29)</f>
        <v>0</v>
      </c>
      <c r="AV25" s="61">
        <f>SUM(AV27:AV29)</f>
        <v>-12.199999999999996</v>
      </c>
      <c r="AW25" s="61">
        <f>IF(AR25&lt;&gt;0,IF(AS25/AR25*100&lt;0,"&lt;0",IF(AS25/AR25*100&gt;200,"&gt;200",AS25/AR25*100))," ")</f>
        <v>69.34673366834173</v>
      </c>
      <c r="AX25" s="61">
        <f>SUM(AX27:AX29)</f>
        <v>0</v>
      </c>
      <c r="AY25" s="61">
        <f>AS25-AX25</f>
        <v>27.6</v>
      </c>
      <c r="AZ25" s="213" t="str">
        <f>IF(AX25&lt;&gt;0,IF(AS25/AX25*100&lt;0,"&lt;0",IF(AS25/AX25*100&gt;200,"&gt;200",AS25/AX25*100))," ")</f>
        <v> </v>
      </c>
    </row>
    <row r="26" spans="1:52" ht="23.25" customHeight="1">
      <c r="A26" s="65" t="s">
        <v>15</v>
      </c>
      <c r="B26" s="347"/>
      <c r="C26" s="207"/>
      <c r="D26" s="52"/>
      <c r="E26" s="52"/>
      <c r="F26" s="52"/>
      <c r="G26" s="52"/>
      <c r="H26" s="52"/>
      <c r="I26" s="64"/>
      <c r="J26" s="64"/>
      <c r="K26" s="319"/>
      <c r="L26" s="207"/>
      <c r="M26" s="52"/>
      <c r="N26" s="52"/>
      <c r="O26" s="52"/>
      <c r="P26" s="52"/>
      <c r="Q26" s="52"/>
      <c r="R26" s="64"/>
      <c r="S26" s="125">
        <f t="shared" si="20"/>
        <v>0</v>
      </c>
      <c r="T26" s="319"/>
      <c r="U26" s="381"/>
      <c r="V26" s="696"/>
      <c r="W26" s="668"/>
      <c r="X26" s="52"/>
      <c r="Y26" s="52">
        <f t="shared" si="16"/>
        <v>0</v>
      </c>
      <c r="Z26" s="52" t="str">
        <f t="shared" si="10"/>
        <v> </v>
      </c>
      <c r="AA26" s="52"/>
      <c r="AB26" s="52"/>
      <c r="AC26" s="208"/>
      <c r="AD26" s="207"/>
      <c r="AE26" s="52"/>
      <c r="AF26" s="52"/>
      <c r="AG26" s="52"/>
      <c r="AH26" s="52"/>
      <c r="AI26" s="52"/>
      <c r="AJ26" s="208"/>
      <c r="AK26" s="207"/>
      <c r="AL26" s="52"/>
      <c r="AM26" s="52"/>
      <c r="AN26" s="64" t="str">
        <f t="shared" si="11"/>
        <v> </v>
      </c>
      <c r="AO26" s="52"/>
      <c r="AP26" s="52"/>
      <c r="AQ26" s="291" t="str">
        <f t="shared" si="12"/>
        <v> </v>
      </c>
      <c r="AR26" s="207"/>
      <c r="AS26" s="52"/>
      <c r="AT26" s="52"/>
      <c r="AU26" s="52"/>
      <c r="AV26" s="52"/>
      <c r="AW26" s="52"/>
      <c r="AX26" s="52"/>
      <c r="AY26" s="52"/>
      <c r="AZ26" s="208"/>
    </row>
    <row r="27" spans="1:52" ht="30.75" customHeight="1">
      <c r="A27" s="67" t="s">
        <v>51</v>
      </c>
      <c r="B27" s="347">
        <v>11411</v>
      </c>
      <c r="C27" s="207">
        <f aca="true" t="shared" si="21" ref="C27:D30">L27+AR27</f>
        <v>5391.2</v>
      </c>
      <c r="D27" s="52">
        <f t="shared" si="21"/>
        <v>2461.9</v>
      </c>
      <c r="E27" s="52">
        <f aca="true" t="shared" si="22" ref="D27:E70">W27+AE27+AL27+AT27</f>
        <v>2461.9</v>
      </c>
      <c r="F27" s="52">
        <f aca="true" t="shared" si="23" ref="F27:F58">O27+AU27</f>
        <v>0</v>
      </c>
      <c r="G27" s="52">
        <f t="shared" si="3"/>
        <v>-2929.2999999999997</v>
      </c>
      <c r="H27" s="52">
        <f t="shared" si="4"/>
        <v>45.665158035316814</v>
      </c>
      <c r="I27" s="66">
        <f t="shared" si="18"/>
        <v>0</v>
      </c>
      <c r="J27" s="66">
        <f t="shared" si="5"/>
        <v>2461.9</v>
      </c>
      <c r="K27" s="320" t="str">
        <f t="shared" si="6"/>
        <v> </v>
      </c>
      <c r="L27" s="207">
        <f t="shared" si="14"/>
        <v>5351.4</v>
      </c>
      <c r="M27" s="52">
        <f t="shared" si="15"/>
        <v>2434.3</v>
      </c>
      <c r="N27" s="52">
        <f t="shared" si="7"/>
        <v>2434.3</v>
      </c>
      <c r="O27" s="52">
        <f t="shared" si="8"/>
        <v>0</v>
      </c>
      <c r="P27" s="52">
        <f t="shared" si="0"/>
        <v>-2917.0999999999995</v>
      </c>
      <c r="Q27" s="52">
        <f t="shared" si="1"/>
        <v>45.48903090779983</v>
      </c>
      <c r="R27" s="66">
        <f>AA27+AH27+AO27</f>
        <v>0</v>
      </c>
      <c r="S27" s="126">
        <f t="shared" si="20"/>
        <v>2434.3</v>
      </c>
      <c r="T27" s="320" t="str">
        <f>IF(R27&lt;&gt;0,IF(M27/R27*100&lt;0,"&lt;0",IF(M27/R27*100&gt;200,"&gt;200",M27/R27*100))," ")</f>
        <v> </v>
      </c>
      <c r="U27" s="381">
        <v>5351.4</v>
      </c>
      <c r="V27" s="696">
        <v>2434.3</v>
      </c>
      <c r="W27" s="668">
        <f t="shared" si="9"/>
        <v>2434.3</v>
      </c>
      <c r="X27" s="52"/>
      <c r="Y27" s="52">
        <f t="shared" si="16"/>
        <v>-2917.0999999999995</v>
      </c>
      <c r="Z27" s="52">
        <f t="shared" si="10"/>
        <v>45.48903090779983</v>
      </c>
      <c r="AA27" s="52"/>
      <c r="AB27" s="52">
        <f>V27-AA27</f>
        <v>2434.3</v>
      </c>
      <c r="AC27" s="208" t="str">
        <f>IF(AA27&lt;&gt;0,IF(V27/AA27*100&lt;0,"&lt;0",IF(V27/AA27*100&gt;200,"&gt;200",V27/AA27*100))," ")</f>
        <v> </v>
      </c>
      <c r="AD27" s="207"/>
      <c r="AE27" s="52"/>
      <c r="AF27" s="52">
        <f>AE27-AD27</f>
        <v>0</v>
      </c>
      <c r="AG27" s="52" t="str">
        <f>IF(AD27&lt;&gt;0,IF(AE27/AD27*100&lt;0,"&lt;0",IF(AE27/AD27*100&gt;200,"&gt;200",AE27/AD27*100))," ")</f>
        <v> </v>
      </c>
      <c r="AH27" s="52"/>
      <c r="AI27" s="52">
        <f>AE27-AH27</f>
        <v>0</v>
      </c>
      <c r="AJ27" s="208" t="str">
        <f>IF(AH27&lt;&gt;0,IF(AE27/AH27*100&lt;0,"&lt;0",IF(AE27/AH27*100&gt;200,"&gt;200",AE27/AH27*100))," ")</f>
        <v> </v>
      </c>
      <c r="AK27" s="207"/>
      <c r="AL27" s="52"/>
      <c r="AM27" s="52">
        <f>AL27-AK27</f>
        <v>0</v>
      </c>
      <c r="AN27" s="66" t="str">
        <f t="shared" si="11"/>
        <v> </v>
      </c>
      <c r="AO27" s="52"/>
      <c r="AP27" s="52">
        <f>AL27-AO27</f>
        <v>0</v>
      </c>
      <c r="AQ27" s="292" t="str">
        <f t="shared" si="12"/>
        <v> </v>
      </c>
      <c r="AR27" s="207">
        <v>39.8</v>
      </c>
      <c r="AS27" s="52">
        <v>27.6</v>
      </c>
      <c r="AT27" s="52">
        <f t="shared" si="13"/>
        <v>27.6</v>
      </c>
      <c r="AU27" s="52"/>
      <c r="AV27" s="52">
        <f>AS27-AR27</f>
        <v>-12.199999999999996</v>
      </c>
      <c r="AW27" s="52">
        <f>IF(AR27&lt;&gt;0,IF(AS27/AR27*100&lt;0,"&lt;0",IF(AS27/AR27*100&gt;200,"&gt;200",AS27/AR27*100))," ")</f>
        <v>69.34673366834173</v>
      </c>
      <c r="AX27" s="52"/>
      <c r="AY27" s="52">
        <f>AS27-AX27</f>
        <v>27.6</v>
      </c>
      <c r="AZ27" s="208" t="str">
        <f>IF(AX27&lt;&gt;0,IF(AS27/AX27*100&lt;0,"&lt;0",IF(AS27/AX27*100&gt;200,"&gt;200",AS27/AX27*100))," ")</f>
        <v> </v>
      </c>
    </row>
    <row r="28" spans="1:52" ht="23.25" customHeight="1">
      <c r="A28" s="67" t="s">
        <v>19</v>
      </c>
      <c r="B28" s="347">
        <v>11412</v>
      </c>
      <c r="C28" s="207">
        <f t="shared" si="21"/>
        <v>11800</v>
      </c>
      <c r="D28" s="52">
        <f t="shared" si="21"/>
        <v>5284.3</v>
      </c>
      <c r="E28" s="52">
        <f t="shared" si="22"/>
        <v>5284.3</v>
      </c>
      <c r="F28" s="52">
        <f t="shared" si="23"/>
        <v>0</v>
      </c>
      <c r="G28" s="52">
        <f t="shared" si="3"/>
        <v>-6515.7</v>
      </c>
      <c r="H28" s="52">
        <f t="shared" si="4"/>
        <v>44.782203389830514</v>
      </c>
      <c r="I28" s="66">
        <f t="shared" si="18"/>
        <v>0</v>
      </c>
      <c r="J28" s="66">
        <f t="shared" si="5"/>
        <v>5284.3</v>
      </c>
      <c r="K28" s="320" t="str">
        <f t="shared" si="6"/>
        <v> </v>
      </c>
      <c r="L28" s="207">
        <f t="shared" si="14"/>
        <v>11800</v>
      </c>
      <c r="M28" s="52">
        <f t="shared" si="15"/>
        <v>5284.3</v>
      </c>
      <c r="N28" s="52">
        <f t="shared" si="7"/>
        <v>5284.3</v>
      </c>
      <c r="O28" s="52">
        <f t="shared" si="8"/>
        <v>0</v>
      </c>
      <c r="P28" s="52">
        <f t="shared" si="0"/>
        <v>-6515.7</v>
      </c>
      <c r="Q28" s="52">
        <f t="shared" si="1"/>
        <v>44.782203389830514</v>
      </c>
      <c r="R28" s="66">
        <f>AA28+AH28+AO28</f>
        <v>0</v>
      </c>
      <c r="S28" s="126">
        <f t="shared" si="20"/>
        <v>5284.3</v>
      </c>
      <c r="T28" s="320" t="str">
        <f>IF(R28&lt;&gt;0,IF(M28/R28*100&lt;0,"&lt;0",IF(M28/R28*100&gt;200,"&gt;200",M28/R28*100))," ")</f>
        <v> </v>
      </c>
      <c r="U28" s="381">
        <v>11800</v>
      </c>
      <c r="V28" s="696">
        <v>5284.3</v>
      </c>
      <c r="W28" s="668">
        <f t="shared" si="9"/>
        <v>5284.3</v>
      </c>
      <c r="X28" s="52"/>
      <c r="Y28" s="52">
        <f t="shared" si="16"/>
        <v>-6515.7</v>
      </c>
      <c r="Z28" s="52">
        <f t="shared" si="10"/>
        <v>44.782203389830514</v>
      </c>
      <c r="AA28" s="52"/>
      <c r="AB28" s="52">
        <f>V28-AA28</f>
        <v>5284.3</v>
      </c>
      <c r="AC28" s="208" t="str">
        <f>IF(AA28&lt;&gt;0,IF(V28/AA28*100&lt;0,"&lt;0",IF(V28/AA28*100&gt;200,"&gt;200",V28/AA28*100))," ")</f>
        <v> </v>
      </c>
      <c r="AD28" s="207"/>
      <c r="AE28" s="52"/>
      <c r="AF28" s="52">
        <f>AE28-AD28</f>
        <v>0</v>
      </c>
      <c r="AG28" s="52" t="str">
        <f>IF(AD28&lt;&gt;0,IF(AE28/AD28*100&lt;0,"&lt;0",IF(AE28/AD28*100&gt;200,"&gt;200",AE28/AD28*100))," ")</f>
        <v> </v>
      </c>
      <c r="AH28" s="52"/>
      <c r="AI28" s="52">
        <f>AE28-AH28</f>
        <v>0</v>
      </c>
      <c r="AJ28" s="208" t="str">
        <f>IF(AH28&lt;&gt;0,IF(AE28/AH28*100&lt;0,"&lt;0",IF(AE28/AH28*100&gt;200,"&gt;200",AE28/AH28*100))," ")</f>
        <v> </v>
      </c>
      <c r="AK28" s="207"/>
      <c r="AL28" s="52"/>
      <c r="AM28" s="52">
        <f>AL28-AK28</f>
        <v>0</v>
      </c>
      <c r="AN28" s="66" t="str">
        <f t="shared" si="11"/>
        <v> </v>
      </c>
      <c r="AO28" s="52"/>
      <c r="AP28" s="52">
        <f>AL28-AO28</f>
        <v>0</v>
      </c>
      <c r="AQ28" s="292" t="str">
        <f t="shared" si="12"/>
        <v> </v>
      </c>
      <c r="AR28" s="207"/>
      <c r="AS28" s="52"/>
      <c r="AT28" s="52">
        <f t="shared" si="13"/>
        <v>0</v>
      </c>
      <c r="AU28" s="52"/>
      <c r="AV28" s="52">
        <f>AS28-AR28</f>
        <v>0</v>
      </c>
      <c r="AW28" s="52" t="str">
        <f>IF(AR28&lt;&gt;0,IF(AS28/AR28*100&lt;0,"&lt;0",IF(AS28/AR28*100&gt;200,"&gt;200",AS28/AR28*100))," ")</f>
        <v> </v>
      </c>
      <c r="AX28" s="52"/>
      <c r="AY28" s="52">
        <f>AS28-AX28</f>
        <v>0</v>
      </c>
      <c r="AZ28" s="208" t="str">
        <f>IF(AX28&lt;&gt;0,IF(AS28/AX28*100&lt;0,"&lt;0",IF(AS28/AX28*100&gt;200,"&gt;200",AS28/AX28*100))," ")</f>
        <v> </v>
      </c>
    </row>
    <row r="29" spans="1:52" ht="23.25" customHeight="1">
      <c r="A29" s="67" t="s">
        <v>20</v>
      </c>
      <c r="B29" s="347">
        <v>11413</v>
      </c>
      <c r="C29" s="207">
        <f t="shared" si="21"/>
        <v>-2274.6</v>
      </c>
      <c r="D29" s="52">
        <f t="shared" si="21"/>
        <v>-1312.2</v>
      </c>
      <c r="E29" s="52">
        <f t="shared" si="22"/>
        <v>-1312.2</v>
      </c>
      <c r="F29" s="52">
        <f t="shared" si="23"/>
        <v>0</v>
      </c>
      <c r="G29" s="52">
        <f t="shared" si="3"/>
        <v>962.3999999999999</v>
      </c>
      <c r="H29" s="52">
        <f t="shared" si="4"/>
        <v>57.68926404642575</v>
      </c>
      <c r="I29" s="66">
        <f t="shared" si="18"/>
        <v>0</v>
      </c>
      <c r="J29" s="66">
        <f t="shared" si="5"/>
        <v>-1312.2</v>
      </c>
      <c r="K29" s="320" t="str">
        <f t="shared" si="6"/>
        <v> </v>
      </c>
      <c r="L29" s="207">
        <f t="shared" si="14"/>
        <v>-2274.6</v>
      </c>
      <c r="M29" s="52">
        <f t="shared" si="15"/>
        <v>-1312.2</v>
      </c>
      <c r="N29" s="52">
        <f t="shared" si="7"/>
        <v>-1312.2</v>
      </c>
      <c r="O29" s="52">
        <f t="shared" si="8"/>
        <v>0</v>
      </c>
      <c r="P29" s="52">
        <f t="shared" si="0"/>
        <v>962.3999999999999</v>
      </c>
      <c r="Q29" s="52">
        <f t="shared" si="1"/>
        <v>57.68926404642575</v>
      </c>
      <c r="R29" s="66">
        <f>AA29+AH29+AO29</f>
        <v>0</v>
      </c>
      <c r="S29" s="126">
        <f t="shared" si="20"/>
        <v>-1312.2</v>
      </c>
      <c r="T29" s="320" t="str">
        <f>IF(R29&lt;&gt;0,IF(M29/R29*100&lt;0,"&lt;0",IF(M29/R29*100&gt;200,"&gt;200",M29/R29*100))," ")</f>
        <v> </v>
      </c>
      <c r="U29" s="381">
        <v>-2274.6</v>
      </c>
      <c r="V29" s="696">
        <v>-1312.2</v>
      </c>
      <c r="W29" s="668">
        <f t="shared" si="9"/>
        <v>-1312.2</v>
      </c>
      <c r="X29" s="52"/>
      <c r="Y29" s="52">
        <f t="shared" si="16"/>
        <v>962.3999999999999</v>
      </c>
      <c r="Z29" s="52">
        <f t="shared" si="10"/>
        <v>57.68926404642575</v>
      </c>
      <c r="AA29" s="52"/>
      <c r="AB29" s="52">
        <f>V29-AA29</f>
        <v>-1312.2</v>
      </c>
      <c r="AC29" s="208" t="str">
        <f>IF(AA29&lt;&gt;0,IF(V29/AA29*100&lt;0,"&lt;0",IF(V29/AA29*100&gt;200,"&gt;200",V29/AA29*100))," ")</f>
        <v> </v>
      </c>
      <c r="AD29" s="207"/>
      <c r="AE29" s="52"/>
      <c r="AF29" s="52">
        <f>AE29-AD29</f>
        <v>0</v>
      </c>
      <c r="AG29" s="52" t="str">
        <f>IF(AD29&lt;&gt;0,IF(AE29/AD29*100&lt;0,"&lt;0",IF(AE29/AD29*100&gt;200,"&gt;200",AE29/AD29*100))," ")</f>
        <v> </v>
      </c>
      <c r="AH29" s="52"/>
      <c r="AI29" s="52">
        <f>AE29-AH29</f>
        <v>0</v>
      </c>
      <c r="AJ29" s="208" t="str">
        <f>IF(AH29&lt;&gt;0,IF(AE29/AH29*100&lt;0,"&lt;0",IF(AE29/AH29*100&gt;200,"&gt;200",AE29/AH29*100))," ")</f>
        <v> </v>
      </c>
      <c r="AK29" s="207"/>
      <c r="AL29" s="52"/>
      <c r="AM29" s="52">
        <f>AL29-AK29</f>
        <v>0</v>
      </c>
      <c r="AN29" s="66" t="str">
        <f t="shared" si="11"/>
        <v> </v>
      </c>
      <c r="AO29" s="52"/>
      <c r="AP29" s="52">
        <f>AL29-AO29</f>
        <v>0</v>
      </c>
      <c r="AQ29" s="292" t="str">
        <f t="shared" si="12"/>
        <v> </v>
      </c>
      <c r="AR29" s="207"/>
      <c r="AS29" s="52"/>
      <c r="AT29" s="52">
        <f t="shared" si="13"/>
        <v>0</v>
      </c>
      <c r="AU29" s="52"/>
      <c r="AV29" s="52">
        <f>AS29-AR29</f>
        <v>0</v>
      </c>
      <c r="AW29" s="52" t="str">
        <f>IF(AR29&lt;&gt;0,IF(AS29/AR29*100&lt;0,"&lt;0",IF(AS29/AR29*100&gt;200,"&gt;200",AS29/AR29*100))," ")</f>
        <v> </v>
      </c>
      <c r="AX29" s="52"/>
      <c r="AY29" s="52">
        <f>AS29-AX29</f>
        <v>0</v>
      </c>
      <c r="AZ29" s="208" t="str">
        <f>IF(AX29&lt;&gt;0,IF(AS29/AX29*100&lt;0,"&lt;0",IF(AS29/AX29*100&gt;200,"&gt;200",AS29/AX29*100))," ")</f>
        <v> </v>
      </c>
    </row>
    <row r="30" spans="1:52" s="402" customFormat="1" ht="30.75" customHeight="1">
      <c r="A30" s="63" t="s">
        <v>21</v>
      </c>
      <c r="B30" s="350" t="s">
        <v>292</v>
      </c>
      <c r="C30" s="212">
        <f t="shared" si="21"/>
        <v>3806.2000000000003</v>
      </c>
      <c r="D30" s="61">
        <f t="shared" si="21"/>
        <v>1996.9999999999998</v>
      </c>
      <c r="E30" s="61">
        <f t="shared" si="22"/>
        <v>1996.9999999999998</v>
      </c>
      <c r="F30" s="61">
        <f t="shared" si="23"/>
        <v>0</v>
      </c>
      <c r="G30" s="61">
        <f t="shared" si="3"/>
        <v>-1809.2000000000005</v>
      </c>
      <c r="H30" s="61">
        <f t="shared" si="4"/>
        <v>52.46702748147758</v>
      </c>
      <c r="I30" s="62">
        <f t="shared" si="18"/>
        <v>0</v>
      </c>
      <c r="J30" s="62">
        <f t="shared" si="5"/>
        <v>1996.9999999999998</v>
      </c>
      <c r="K30" s="318" t="str">
        <f t="shared" si="6"/>
        <v> </v>
      </c>
      <c r="L30" s="212">
        <f t="shared" si="14"/>
        <v>3805.4</v>
      </c>
      <c r="M30" s="61">
        <f t="shared" si="15"/>
        <v>1996.6999999999998</v>
      </c>
      <c r="N30" s="61">
        <f t="shared" si="7"/>
        <v>1996.6999999999998</v>
      </c>
      <c r="O30" s="61">
        <f t="shared" si="8"/>
        <v>0</v>
      </c>
      <c r="P30" s="61">
        <f t="shared" si="0"/>
        <v>-1808.7000000000003</v>
      </c>
      <c r="Q30" s="61">
        <f t="shared" si="1"/>
        <v>52.47017396331528</v>
      </c>
      <c r="R30" s="62">
        <f>AA30+AH30+AO30</f>
        <v>0</v>
      </c>
      <c r="S30" s="124">
        <f t="shared" si="20"/>
        <v>1996.6999999999998</v>
      </c>
      <c r="T30" s="318" t="str">
        <f>IF(R30&lt;&gt;0,IF(M30/R30*100&lt;0,"&lt;0",IF(M30/R30*100&gt;200,"&gt;200",M30/R30*100))," ")</f>
        <v> </v>
      </c>
      <c r="U30" s="401">
        <f>U32+U33+U41</f>
        <v>3805.4</v>
      </c>
      <c r="V30" s="698">
        <f>V32+V33+V41</f>
        <v>1996.6999999999998</v>
      </c>
      <c r="W30" s="737">
        <f t="shared" si="9"/>
        <v>1996.6999999999998</v>
      </c>
      <c r="X30" s="59">
        <f>X32+X33+X41</f>
        <v>0</v>
      </c>
      <c r="Y30" s="61">
        <f t="shared" si="16"/>
        <v>-1808.7000000000003</v>
      </c>
      <c r="Z30" s="61">
        <f t="shared" si="10"/>
        <v>52.47017396331528</v>
      </c>
      <c r="AA30" s="61"/>
      <c r="AB30" s="61">
        <f>V30-AA30</f>
        <v>1996.6999999999998</v>
      </c>
      <c r="AC30" s="213" t="str">
        <f>IF(AA30&lt;&gt;0,IF(V30/AA30*100&lt;0,"&lt;0",IF(V30/AA30*100&gt;200,"&gt;200",V30/AA30*100))," ")</f>
        <v> </v>
      </c>
      <c r="AD30" s="212"/>
      <c r="AE30" s="61"/>
      <c r="AF30" s="61">
        <f>AE30-AD30</f>
        <v>0</v>
      </c>
      <c r="AG30" s="61" t="str">
        <f>IF(AD30&lt;&gt;0,IF(AE30/AD30*100&lt;0,"&lt;0",IF(AE30/AD30*100&gt;200,"&gt;200",AE30/AD30*100))," ")</f>
        <v> </v>
      </c>
      <c r="AH30" s="61"/>
      <c r="AI30" s="61">
        <f>AE30-AH30</f>
        <v>0</v>
      </c>
      <c r="AJ30" s="213" t="str">
        <f>IF(AH30&lt;&gt;0,IF(AE30/AH30*100&lt;0,"&lt;0",IF(AE30/AH30*100&gt;200,"&gt;200",AE30/AH30*100))," ")</f>
        <v> </v>
      </c>
      <c r="AK30" s="212"/>
      <c r="AL30" s="61"/>
      <c r="AM30" s="61">
        <f>AL30-AK30</f>
        <v>0</v>
      </c>
      <c r="AN30" s="62" t="str">
        <f t="shared" si="11"/>
        <v> </v>
      </c>
      <c r="AO30" s="61"/>
      <c r="AP30" s="61">
        <f>AL30-AO30</f>
        <v>0</v>
      </c>
      <c r="AQ30" s="290" t="str">
        <f t="shared" si="12"/>
        <v> </v>
      </c>
      <c r="AR30" s="401">
        <f>AR32+AR33+AR41</f>
        <v>0.8</v>
      </c>
      <c r="AS30" s="61">
        <f>AS32+AS33+AS41</f>
        <v>0.3</v>
      </c>
      <c r="AT30" s="61">
        <f t="shared" si="13"/>
        <v>0.3</v>
      </c>
      <c r="AU30" s="61">
        <f>AU32+AU33+AU41</f>
        <v>0</v>
      </c>
      <c r="AV30" s="61">
        <f>AS30-AR30</f>
        <v>-0.5</v>
      </c>
      <c r="AW30" s="61">
        <f>IF(AR30&lt;&gt;0,IF(AS30/AR30*100&lt;0,"&lt;0",IF(AS30/AR30*100&gt;200,"&gt;200",AS30/AR30*100))," ")</f>
        <v>37.49999999999999</v>
      </c>
      <c r="AX30" s="61"/>
      <c r="AY30" s="61">
        <f>AS30-AX30</f>
        <v>0.3</v>
      </c>
      <c r="AZ30" s="213" t="str">
        <f>IF(AX30&lt;&gt;0,IF(AS30/AX30*100&lt;0,"&lt;0",IF(AS30/AX30*100&gt;200,"&gt;200",AS30/AX30*100))," ")</f>
        <v> </v>
      </c>
    </row>
    <row r="31" spans="1:52" ht="17.25" customHeight="1">
      <c r="A31" s="65" t="s">
        <v>15</v>
      </c>
      <c r="B31" s="347"/>
      <c r="C31" s="209"/>
      <c r="D31" s="59"/>
      <c r="E31" s="59">
        <f t="shared" si="22"/>
        <v>0</v>
      </c>
      <c r="F31" s="59">
        <f t="shared" si="23"/>
        <v>0</v>
      </c>
      <c r="G31" s="59"/>
      <c r="H31" s="59"/>
      <c r="I31" s="64"/>
      <c r="J31" s="64"/>
      <c r="K31" s="319"/>
      <c r="L31" s="209"/>
      <c r="M31" s="59"/>
      <c r="N31" s="59"/>
      <c r="O31" s="59"/>
      <c r="P31" s="59"/>
      <c r="Q31" s="59"/>
      <c r="R31" s="64"/>
      <c r="S31" s="125">
        <f t="shared" si="20"/>
        <v>0</v>
      </c>
      <c r="T31" s="319"/>
      <c r="U31" s="681"/>
      <c r="V31" s="699"/>
      <c r="W31" s="737"/>
      <c r="X31" s="59"/>
      <c r="Y31" s="59"/>
      <c r="Z31" s="59"/>
      <c r="AA31" s="59"/>
      <c r="AB31" s="59"/>
      <c r="AC31" s="214"/>
      <c r="AD31" s="209"/>
      <c r="AE31" s="59"/>
      <c r="AF31" s="59"/>
      <c r="AG31" s="59"/>
      <c r="AH31" s="59"/>
      <c r="AI31" s="59"/>
      <c r="AJ31" s="214"/>
      <c r="AK31" s="209"/>
      <c r="AL31" s="59"/>
      <c r="AM31" s="59"/>
      <c r="AN31" s="64" t="str">
        <f t="shared" si="11"/>
        <v> </v>
      </c>
      <c r="AO31" s="59"/>
      <c r="AP31" s="59"/>
      <c r="AQ31" s="291" t="str">
        <f t="shared" si="12"/>
        <v> </v>
      </c>
      <c r="AR31" s="209"/>
      <c r="AS31" s="59"/>
      <c r="AT31" s="59"/>
      <c r="AU31" s="59"/>
      <c r="AV31" s="59">
        <f aca="true" t="shared" si="24" ref="AV31:AV41">AS31-AR31</f>
        <v>0</v>
      </c>
      <c r="AW31" s="59" t="str">
        <f aca="true" t="shared" si="25" ref="AW31:AW41">IF(AR31&lt;&gt;0,IF(AS31/AR31*100&lt;0,"&lt;0",IF(AS31/AR31*100&gt;200,"&gt;200",AS31/AR31*100))," ")</f>
        <v> </v>
      </c>
      <c r="AX31" s="59"/>
      <c r="AY31" s="59"/>
      <c r="AZ31" s="214"/>
    </row>
    <row r="32" spans="1:52" ht="28.5" customHeight="1">
      <c r="A32" s="67" t="s">
        <v>298</v>
      </c>
      <c r="B32" s="347"/>
      <c r="C32" s="207">
        <f aca="true" t="shared" si="26" ref="C32:C45">L32+AR32</f>
        <v>577.6999999999999</v>
      </c>
      <c r="D32" s="52">
        <f aca="true" t="shared" si="27" ref="D32:D45">M32+AS32</f>
        <v>259.6</v>
      </c>
      <c r="E32" s="52">
        <f t="shared" si="22"/>
        <v>259.6</v>
      </c>
      <c r="F32" s="52">
        <f t="shared" si="23"/>
        <v>0</v>
      </c>
      <c r="G32" s="52">
        <f t="shared" si="3"/>
        <v>-318.0999999999999</v>
      </c>
      <c r="H32" s="52">
        <f t="shared" si="4"/>
        <v>44.936818417863954</v>
      </c>
      <c r="I32" s="266"/>
      <c r="J32" s="266"/>
      <c r="K32" s="399"/>
      <c r="L32" s="207">
        <f t="shared" si="14"/>
        <v>576.9</v>
      </c>
      <c r="M32" s="52">
        <f t="shared" si="15"/>
        <v>259.3</v>
      </c>
      <c r="N32" s="52">
        <f t="shared" si="7"/>
        <v>259.3</v>
      </c>
      <c r="O32" s="52">
        <f t="shared" si="8"/>
        <v>0</v>
      </c>
      <c r="P32" s="52">
        <f t="shared" si="0"/>
        <v>-317.59999999999997</v>
      </c>
      <c r="Q32" s="52">
        <f t="shared" si="1"/>
        <v>44.94713121858208</v>
      </c>
      <c r="R32" s="64"/>
      <c r="S32" s="125"/>
      <c r="T32" s="319"/>
      <c r="U32" s="381">
        <v>576.9</v>
      </c>
      <c r="V32" s="696">
        <v>259.3</v>
      </c>
      <c r="W32" s="668">
        <f t="shared" si="9"/>
        <v>259.3</v>
      </c>
      <c r="X32" s="52"/>
      <c r="Y32" s="52">
        <f t="shared" si="16"/>
        <v>-317.59999999999997</v>
      </c>
      <c r="Z32" s="52">
        <f t="shared" si="10"/>
        <v>44.94713121858208</v>
      </c>
      <c r="AA32" s="59"/>
      <c r="AB32" s="59"/>
      <c r="AC32" s="214"/>
      <c r="AD32" s="209"/>
      <c r="AE32" s="59"/>
      <c r="AF32" s="59"/>
      <c r="AG32" s="59"/>
      <c r="AH32" s="59"/>
      <c r="AI32" s="59"/>
      <c r="AJ32" s="214"/>
      <c r="AK32" s="209"/>
      <c r="AL32" s="59"/>
      <c r="AM32" s="59"/>
      <c r="AN32" s="64"/>
      <c r="AO32" s="59"/>
      <c r="AP32" s="59"/>
      <c r="AQ32" s="291"/>
      <c r="AR32" s="207">
        <v>0.8</v>
      </c>
      <c r="AS32" s="52">
        <v>0.3</v>
      </c>
      <c r="AT32" s="52">
        <f t="shared" si="13"/>
        <v>0.3</v>
      </c>
      <c r="AU32" s="52"/>
      <c r="AV32" s="52">
        <f t="shared" si="24"/>
        <v>-0.5</v>
      </c>
      <c r="AW32" s="52">
        <f t="shared" si="25"/>
        <v>37.49999999999999</v>
      </c>
      <c r="AX32" s="59"/>
      <c r="AY32" s="59"/>
      <c r="AZ32" s="214"/>
    </row>
    <row r="33" spans="1:52" ht="23.25" customHeight="1">
      <c r="A33" s="67" t="s">
        <v>299</v>
      </c>
      <c r="B33" s="347"/>
      <c r="C33" s="207">
        <f t="shared" si="26"/>
        <v>3503.5</v>
      </c>
      <c r="D33" s="52">
        <f t="shared" si="27"/>
        <v>1811.3</v>
      </c>
      <c r="E33" s="52">
        <f t="shared" si="22"/>
        <v>1811.3</v>
      </c>
      <c r="F33" s="52">
        <f t="shared" si="23"/>
        <v>0</v>
      </c>
      <c r="G33" s="52">
        <f t="shared" si="3"/>
        <v>-1692.2</v>
      </c>
      <c r="H33" s="52">
        <f t="shared" si="4"/>
        <v>51.69972884258598</v>
      </c>
      <c r="I33" s="266"/>
      <c r="J33" s="266"/>
      <c r="K33" s="399"/>
      <c r="L33" s="207">
        <f t="shared" si="14"/>
        <v>3503.5</v>
      </c>
      <c r="M33" s="52">
        <f t="shared" si="15"/>
        <v>1811.3</v>
      </c>
      <c r="N33" s="52">
        <f t="shared" si="7"/>
        <v>1811.3</v>
      </c>
      <c r="O33" s="52">
        <f t="shared" si="8"/>
        <v>0</v>
      </c>
      <c r="P33" s="52">
        <f t="shared" si="0"/>
        <v>-1692.2</v>
      </c>
      <c r="Q33" s="52">
        <f t="shared" si="1"/>
        <v>51.69972884258598</v>
      </c>
      <c r="R33" s="64"/>
      <c r="S33" s="125"/>
      <c r="T33" s="319"/>
      <c r="U33" s="381">
        <v>3503.5</v>
      </c>
      <c r="V33" s="696">
        <v>1811.3</v>
      </c>
      <c r="W33" s="668">
        <f t="shared" si="9"/>
        <v>1811.3</v>
      </c>
      <c r="X33" s="52"/>
      <c r="Y33" s="52">
        <f t="shared" si="16"/>
        <v>-1692.2</v>
      </c>
      <c r="Z33" s="52">
        <f t="shared" si="10"/>
        <v>51.69972884258598</v>
      </c>
      <c r="AA33" s="59"/>
      <c r="AB33" s="59"/>
      <c r="AC33" s="214"/>
      <c r="AD33" s="209"/>
      <c r="AE33" s="59"/>
      <c r="AF33" s="59"/>
      <c r="AG33" s="59"/>
      <c r="AH33" s="59"/>
      <c r="AI33" s="59"/>
      <c r="AJ33" s="214"/>
      <c r="AK33" s="209"/>
      <c r="AL33" s="59"/>
      <c r="AM33" s="59"/>
      <c r="AN33" s="64"/>
      <c r="AO33" s="59"/>
      <c r="AP33" s="59"/>
      <c r="AQ33" s="291"/>
      <c r="AR33" s="207"/>
      <c r="AS33" s="52"/>
      <c r="AT33" s="52">
        <f t="shared" si="13"/>
        <v>0</v>
      </c>
      <c r="AU33" s="52"/>
      <c r="AV33" s="52">
        <f t="shared" si="24"/>
        <v>0</v>
      </c>
      <c r="AW33" s="52" t="str">
        <f t="shared" si="25"/>
        <v> </v>
      </c>
      <c r="AX33" s="59"/>
      <c r="AY33" s="59"/>
      <c r="AZ33" s="214"/>
    </row>
    <row r="34" spans="1:52" ht="23.25" customHeight="1" hidden="1">
      <c r="A34" s="67" t="s">
        <v>276</v>
      </c>
      <c r="B34" s="347">
        <v>11421</v>
      </c>
      <c r="C34" s="207">
        <f t="shared" si="26"/>
        <v>536.3</v>
      </c>
      <c r="D34" s="52">
        <f t="shared" si="27"/>
        <v>22</v>
      </c>
      <c r="E34" s="52">
        <f t="shared" si="22"/>
        <v>22</v>
      </c>
      <c r="F34" s="52">
        <f t="shared" si="23"/>
        <v>0</v>
      </c>
      <c r="G34" s="52">
        <f t="shared" si="3"/>
        <v>-514.3</v>
      </c>
      <c r="H34" s="52">
        <f t="shared" si="4"/>
        <v>4.102181614767854</v>
      </c>
      <c r="I34" s="64"/>
      <c r="J34" s="64"/>
      <c r="K34" s="319"/>
      <c r="L34" s="207">
        <f t="shared" si="14"/>
        <v>535.9</v>
      </c>
      <c r="M34" s="52">
        <f t="shared" si="15"/>
        <v>22</v>
      </c>
      <c r="N34" s="52">
        <f t="shared" si="7"/>
        <v>22</v>
      </c>
      <c r="O34" s="52">
        <f t="shared" si="8"/>
        <v>0</v>
      </c>
      <c r="P34" s="59">
        <f t="shared" si="0"/>
        <v>-513.9</v>
      </c>
      <c r="Q34" s="52">
        <f t="shared" si="1"/>
        <v>4.105243515581265</v>
      </c>
      <c r="R34" s="64"/>
      <c r="S34" s="125"/>
      <c r="T34" s="319"/>
      <c r="U34" s="381">
        <v>535.9</v>
      </c>
      <c r="V34" s="696">
        <v>22</v>
      </c>
      <c r="W34" s="668">
        <f t="shared" si="9"/>
        <v>22</v>
      </c>
      <c r="X34" s="52"/>
      <c r="Y34" s="59">
        <f t="shared" si="16"/>
        <v>-513.9</v>
      </c>
      <c r="Z34" s="59">
        <f t="shared" si="10"/>
        <v>4.105243515581265</v>
      </c>
      <c r="AA34" s="59"/>
      <c r="AB34" s="59"/>
      <c r="AC34" s="214"/>
      <c r="AD34" s="209"/>
      <c r="AE34" s="59"/>
      <c r="AF34" s="59"/>
      <c r="AG34" s="59"/>
      <c r="AH34" s="59"/>
      <c r="AI34" s="59"/>
      <c r="AJ34" s="214"/>
      <c r="AK34" s="209"/>
      <c r="AL34" s="59"/>
      <c r="AM34" s="59"/>
      <c r="AN34" s="64"/>
      <c r="AO34" s="59"/>
      <c r="AP34" s="59"/>
      <c r="AQ34" s="291"/>
      <c r="AR34" s="207">
        <v>0.4</v>
      </c>
      <c r="AS34" s="52"/>
      <c r="AT34" s="52">
        <f t="shared" si="13"/>
        <v>0</v>
      </c>
      <c r="AU34" s="52"/>
      <c r="AV34" s="52">
        <f t="shared" si="24"/>
        <v>-0.4</v>
      </c>
      <c r="AW34" s="52">
        <f t="shared" si="25"/>
        <v>0</v>
      </c>
      <c r="AX34" s="59"/>
      <c r="AY34" s="59"/>
      <c r="AZ34" s="214"/>
    </row>
    <row r="35" spans="1:52" ht="23.25" customHeight="1" hidden="1">
      <c r="A35" s="67" t="s">
        <v>277</v>
      </c>
      <c r="B35" s="347">
        <v>11422</v>
      </c>
      <c r="C35" s="207">
        <f t="shared" si="26"/>
        <v>1326</v>
      </c>
      <c r="D35" s="52">
        <f t="shared" si="27"/>
        <v>88</v>
      </c>
      <c r="E35" s="52">
        <f t="shared" si="22"/>
        <v>88</v>
      </c>
      <c r="F35" s="52">
        <f t="shared" si="23"/>
        <v>0</v>
      </c>
      <c r="G35" s="52">
        <f t="shared" si="3"/>
        <v>-1238</v>
      </c>
      <c r="H35" s="52">
        <f t="shared" si="4"/>
        <v>6.636500754147813</v>
      </c>
      <c r="I35" s="64"/>
      <c r="J35" s="64"/>
      <c r="K35" s="319"/>
      <c r="L35" s="207">
        <f t="shared" si="14"/>
        <v>1326</v>
      </c>
      <c r="M35" s="52">
        <f t="shared" si="15"/>
        <v>88</v>
      </c>
      <c r="N35" s="52">
        <f t="shared" si="7"/>
        <v>88</v>
      </c>
      <c r="O35" s="52">
        <f t="shared" si="8"/>
        <v>0</v>
      </c>
      <c r="P35" s="59">
        <f t="shared" si="0"/>
        <v>-1238</v>
      </c>
      <c r="Q35" s="52">
        <f t="shared" si="1"/>
        <v>6.636500754147813</v>
      </c>
      <c r="R35" s="64"/>
      <c r="S35" s="125"/>
      <c r="T35" s="319"/>
      <c r="U35" s="381">
        <v>1326</v>
      </c>
      <c r="V35" s="696">
        <v>88</v>
      </c>
      <c r="W35" s="668">
        <f t="shared" si="9"/>
        <v>88</v>
      </c>
      <c r="X35" s="52"/>
      <c r="Y35" s="59">
        <f t="shared" si="16"/>
        <v>-1238</v>
      </c>
      <c r="Z35" s="59">
        <f t="shared" si="10"/>
        <v>6.636500754147813</v>
      </c>
      <c r="AA35" s="59"/>
      <c r="AB35" s="59"/>
      <c r="AC35" s="214"/>
      <c r="AD35" s="209"/>
      <c r="AE35" s="59"/>
      <c r="AF35" s="59"/>
      <c r="AG35" s="59"/>
      <c r="AH35" s="59"/>
      <c r="AI35" s="59"/>
      <c r="AJ35" s="214"/>
      <c r="AK35" s="209"/>
      <c r="AL35" s="59"/>
      <c r="AM35" s="59"/>
      <c r="AN35" s="64"/>
      <c r="AO35" s="59"/>
      <c r="AP35" s="59"/>
      <c r="AQ35" s="291"/>
      <c r="AR35" s="207"/>
      <c r="AS35" s="52"/>
      <c r="AT35" s="52">
        <f t="shared" si="13"/>
        <v>0</v>
      </c>
      <c r="AU35" s="52"/>
      <c r="AV35" s="52">
        <f t="shared" si="24"/>
        <v>0</v>
      </c>
      <c r="AW35" s="52" t="str">
        <f t="shared" si="25"/>
        <v> </v>
      </c>
      <c r="AX35" s="59"/>
      <c r="AY35" s="59"/>
      <c r="AZ35" s="214"/>
    </row>
    <row r="36" spans="1:52" ht="23.25" customHeight="1" hidden="1">
      <c r="A36" s="67" t="s">
        <v>278</v>
      </c>
      <c r="B36" s="347">
        <v>11423</v>
      </c>
      <c r="C36" s="207">
        <f t="shared" si="26"/>
        <v>585</v>
      </c>
      <c r="D36" s="52">
        <f t="shared" si="27"/>
        <v>34.4</v>
      </c>
      <c r="E36" s="52">
        <f t="shared" si="22"/>
        <v>34.4</v>
      </c>
      <c r="F36" s="52">
        <f t="shared" si="23"/>
        <v>0</v>
      </c>
      <c r="G36" s="52">
        <f t="shared" si="3"/>
        <v>-550.6</v>
      </c>
      <c r="H36" s="52">
        <f t="shared" si="4"/>
        <v>5.88034188034188</v>
      </c>
      <c r="I36" s="64"/>
      <c r="J36" s="64"/>
      <c r="K36" s="319"/>
      <c r="L36" s="207">
        <f t="shared" si="14"/>
        <v>585</v>
      </c>
      <c r="M36" s="52">
        <f t="shared" si="15"/>
        <v>34.4</v>
      </c>
      <c r="N36" s="52">
        <f t="shared" si="7"/>
        <v>34.4</v>
      </c>
      <c r="O36" s="52">
        <f t="shared" si="8"/>
        <v>0</v>
      </c>
      <c r="P36" s="59">
        <f t="shared" si="0"/>
        <v>-550.6</v>
      </c>
      <c r="Q36" s="52">
        <f t="shared" si="1"/>
        <v>5.88034188034188</v>
      </c>
      <c r="R36" s="64"/>
      <c r="S36" s="125"/>
      <c r="T36" s="319"/>
      <c r="U36" s="381">
        <v>585</v>
      </c>
      <c r="V36" s="696">
        <v>34.4</v>
      </c>
      <c r="W36" s="668">
        <f t="shared" si="9"/>
        <v>34.4</v>
      </c>
      <c r="X36" s="52"/>
      <c r="Y36" s="59">
        <f t="shared" si="16"/>
        <v>-550.6</v>
      </c>
      <c r="Z36" s="59">
        <f t="shared" si="10"/>
        <v>5.88034188034188</v>
      </c>
      <c r="AA36" s="59"/>
      <c r="AB36" s="59"/>
      <c r="AC36" s="214"/>
      <c r="AD36" s="209"/>
      <c r="AE36" s="59"/>
      <c r="AF36" s="59"/>
      <c r="AG36" s="59"/>
      <c r="AH36" s="59"/>
      <c r="AI36" s="59"/>
      <c r="AJ36" s="214"/>
      <c r="AK36" s="209"/>
      <c r="AL36" s="59"/>
      <c r="AM36" s="59"/>
      <c r="AN36" s="64"/>
      <c r="AO36" s="59"/>
      <c r="AP36" s="59"/>
      <c r="AQ36" s="291"/>
      <c r="AR36" s="207"/>
      <c r="AS36" s="52"/>
      <c r="AT36" s="52">
        <f t="shared" si="13"/>
        <v>0</v>
      </c>
      <c r="AU36" s="52"/>
      <c r="AV36" s="52">
        <f t="shared" si="24"/>
        <v>0</v>
      </c>
      <c r="AW36" s="52" t="str">
        <f t="shared" si="25"/>
        <v> </v>
      </c>
      <c r="AX36" s="59"/>
      <c r="AY36" s="59"/>
      <c r="AZ36" s="214"/>
    </row>
    <row r="37" spans="1:52" ht="23.25" customHeight="1" hidden="1">
      <c r="A37" s="67" t="s">
        <v>279</v>
      </c>
      <c r="B37" s="347">
        <v>11424</v>
      </c>
      <c r="C37" s="207">
        <f t="shared" si="26"/>
        <v>1427.3</v>
      </c>
      <c r="D37" s="52">
        <f t="shared" si="27"/>
        <v>91.1</v>
      </c>
      <c r="E37" s="52">
        <f t="shared" si="22"/>
        <v>91.1</v>
      </c>
      <c r="F37" s="52">
        <f t="shared" si="23"/>
        <v>0</v>
      </c>
      <c r="G37" s="52">
        <f t="shared" si="3"/>
        <v>-1336.2</v>
      </c>
      <c r="H37" s="52">
        <f t="shared" si="4"/>
        <v>6.382680585721292</v>
      </c>
      <c r="I37" s="64"/>
      <c r="J37" s="64"/>
      <c r="K37" s="319"/>
      <c r="L37" s="207">
        <f t="shared" si="14"/>
        <v>1427</v>
      </c>
      <c r="M37" s="52">
        <f t="shared" si="15"/>
        <v>91.1</v>
      </c>
      <c r="N37" s="52">
        <f t="shared" si="7"/>
        <v>91.1</v>
      </c>
      <c r="O37" s="52">
        <f t="shared" si="8"/>
        <v>0</v>
      </c>
      <c r="P37" s="59">
        <f t="shared" si="0"/>
        <v>-1335.9</v>
      </c>
      <c r="Q37" s="52">
        <f t="shared" si="1"/>
        <v>6.384022424667133</v>
      </c>
      <c r="R37" s="64"/>
      <c r="S37" s="125"/>
      <c r="T37" s="319"/>
      <c r="U37" s="381">
        <v>1427</v>
      </c>
      <c r="V37" s="696">
        <v>91.1</v>
      </c>
      <c r="W37" s="668">
        <f t="shared" si="9"/>
        <v>91.1</v>
      </c>
      <c r="X37" s="52"/>
      <c r="Y37" s="59">
        <f t="shared" si="16"/>
        <v>-1335.9</v>
      </c>
      <c r="Z37" s="59">
        <f t="shared" si="10"/>
        <v>6.384022424667133</v>
      </c>
      <c r="AA37" s="59"/>
      <c r="AB37" s="59"/>
      <c r="AC37" s="214"/>
      <c r="AD37" s="209"/>
      <c r="AE37" s="59"/>
      <c r="AF37" s="59"/>
      <c r="AG37" s="59"/>
      <c r="AH37" s="59"/>
      <c r="AI37" s="59"/>
      <c r="AJ37" s="214"/>
      <c r="AK37" s="209"/>
      <c r="AL37" s="59"/>
      <c r="AM37" s="59"/>
      <c r="AN37" s="64"/>
      <c r="AO37" s="59"/>
      <c r="AP37" s="59"/>
      <c r="AQ37" s="291"/>
      <c r="AR37" s="207">
        <v>0.3</v>
      </c>
      <c r="AS37" s="52"/>
      <c r="AT37" s="52">
        <f t="shared" si="13"/>
        <v>0</v>
      </c>
      <c r="AU37" s="52"/>
      <c r="AV37" s="52">
        <f t="shared" si="24"/>
        <v>-0.3</v>
      </c>
      <c r="AW37" s="52">
        <f t="shared" si="25"/>
        <v>0</v>
      </c>
      <c r="AX37" s="59"/>
      <c r="AY37" s="59"/>
      <c r="AZ37" s="214"/>
    </row>
    <row r="38" spans="1:52" ht="23.25" customHeight="1" hidden="1">
      <c r="A38" s="67" t="s">
        <v>280</v>
      </c>
      <c r="B38" s="347">
        <v>11425</v>
      </c>
      <c r="C38" s="207">
        <f t="shared" si="26"/>
        <v>173.6</v>
      </c>
      <c r="D38" s="52">
        <f t="shared" si="27"/>
        <v>12.6</v>
      </c>
      <c r="E38" s="52">
        <f t="shared" si="22"/>
        <v>12.6</v>
      </c>
      <c r="F38" s="52">
        <f t="shared" si="23"/>
        <v>0</v>
      </c>
      <c r="G38" s="52">
        <f t="shared" si="3"/>
        <v>-161</v>
      </c>
      <c r="H38" s="52">
        <f t="shared" si="4"/>
        <v>7.258064516129033</v>
      </c>
      <c r="I38" s="64"/>
      <c r="J38" s="64"/>
      <c r="K38" s="319"/>
      <c r="L38" s="207">
        <f t="shared" si="14"/>
        <v>173.6</v>
      </c>
      <c r="M38" s="52">
        <f t="shared" si="15"/>
        <v>12.6</v>
      </c>
      <c r="N38" s="52">
        <f t="shared" si="7"/>
        <v>12.6</v>
      </c>
      <c r="O38" s="52">
        <f t="shared" si="8"/>
        <v>0</v>
      </c>
      <c r="P38" s="59">
        <f t="shared" si="0"/>
        <v>-161</v>
      </c>
      <c r="Q38" s="52">
        <f t="shared" si="1"/>
        <v>7.258064516129033</v>
      </c>
      <c r="R38" s="64"/>
      <c r="S38" s="125"/>
      <c r="T38" s="319"/>
      <c r="U38" s="381">
        <v>173.6</v>
      </c>
      <c r="V38" s="696">
        <v>12.6</v>
      </c>
      <c r="W38" s="668">
        <f t="shared" si="9"/>
        <v>12.6</v>
      </c>
      <c r="X38" s="52"/>
      <c r="Y38" s="59">
        <f t="shared" si="16"/>
        <v>-161</v>
      </c>
      <c r="Z38" s="59">
        <f t="shared" si="10"/>
        <v>7.258064516129033</v>
      </c>
      <c r="AA38" s="59"/>
      <c r="AB38" s="59"/>
      <c r="AC38" s="214"/>
      <c r="AD38" s="209"/>
      <c r="AE38" s="59"/>
      <c r="AF38" s="59"/>
      <c r="AG38" s="59"/>
      <c r="AH38" s="59"/>
      <c r="AI38" s="59"/>
      <c r="AJ38" s="214"/>
      <c r="AK38" s="209"/>
      <c r="AL38" s="59"/>
      <c r="AM38" s="59"/>
      <c r="AN38" s="64"/>
      <c r="AO38" s="59"/>
      <c r="AP38" s="59"/>
      <c r="AQ38" s="291"/>
      <c r="AR38" s="207"/>
      <c r="AS38" s="52"/>
      <c r="AT38" s="52">
        <f t="shared" si="13"/>
        <v>0</v>
      </c>
      <c r="AU38" s="52"/>
      <c r="AV38" s="52">
        <f t="shared" si="24"/>
        <v>0</v>
      </c>
      <c r="AW38" s="52" t="str">
        <f t="shared" si="25"/>
        <v> </v>
      </c>
      <c r="AX38" s="59"/>
      <c r="AY38" s="59"/>
      <c r="AZ38" s="214"/>
    </row>
    <row r="39" spans="1:52" ht="30" customHeight="1" hidden="1">
      <c r="A39" s="67" t="s">
        <v>281</v>
      </c>
      <c r="B39" s="347">
        <v>11426</v>
      </c>
      <c r="C39" s="207">
        <f t="shared" si="26"/>
        <v>10.9</v>
      </c>
      <c r="D39" s="52">
        <f t="shared" si="27"/>
        <v>0.7</v>
      </c>
      <c r="E39" s="52">
        <f t="shared" si="22"/>
        <v>0.7</v>
      </c>
      <c r="F39" s="52">
        <f t="shared" si="23"/>
        <v>0</v>
      </c>
      <c r="G39" s="52">
        <f t="shared" si="3"/>
        <v>-10.200000000000001</v>
      </c>
      <c r="H39" s="52">
        <f t="shared" si="4"/>
        <v>6.422018348623852</v>
      </c>
      <c r="I39" s="53">
        <f t="shared" si="18"/>
        <v>0</v>
      </c>
      <c r="J39" s="53">
        <f t="shared" si="5"/>
        <v>0.7</v>
      </c>
      <c r="K39" s="226" t="str">
        <f t="shared" si="6"/>
        <v> </v>
      </c>
      <c r="L39" s="207">
        <f t="shared" si="14"/>
        <v>10.9</v>
      </c>
      <c r="M39" s="52">
        <f t="shared" si="15"/>
        <v>0.7</v>
      </c>
      <c r="N39" s="52">
        <f t="shared" si="7"/>
        <v>0.7</v>
      </c>
      <c r="O39" s="52">
        <f t="shared" si="8"/>
        <v>0</v>
      </c>
      <c r="P39" s="59">
        <f t="shared" si="0"/>
        <v>-10.200000000000001</v>
      </c>
      <c r="Q39" s="52">
        <f t="shared" si="1"/>
        <v>6.422018348623852</v>
      </c>
      <c r="R39" s="53">
        <f aca="true" t="shared" si="28" ref="R39:R74">AA39+AH39+AO39</f>
        <v>0</v>
      </c>
      <c r="S39" s="121">
        <f t="shared" si="20"/>
        <v>0.7</v>
      </c>
      <c r="T39" s="226" t="str">
        <f aca="true" t="shared" si="29" ref="T39:T74">IF(R39&lt;&gt;0,IF(M39/R39*100&lt;0,"&lt;0",IF(M39/R39*100&gt;200,"&gt;200",M39/R39*100))," ")</f>
        <v> </v>
      </c>
      <c r="U39" s="381">
        <v>10.9</v>
      </c>
      <c r="V39" s="696">
        <v>0.7</v>
      </c>
      <c r="W39" s="668">
        <f t="shared" si="9"/>
        <v>0.7</v>
      </c>
      <c r="X39" s="52"/>
      <c r="Y39" s="59">
        <f t="shared" si="16"/>
        <v>-10.200000000000001</v>
      </c>
      <c r="Z39" s="59">
        <f t="shared" si="10"/>
        <v>6.422018348623852</v>
      </c>
      <c r="AA39" s="52">
        <f>AA30-AA41</f>
        <v>0</v>
      </c>
      <c r="AB39" s="52">
        <f aca="true" t="shared" si="30" ref="AB39:AB71">V39-AA39</f>
        <v>0.7</v>
      </c>
      <c r="AC39" s="214" t="str">
        <f>IF(AA39&lt;&gt;0,IF(V39/AA39*100&lt;0,"&lt;0",IF(V39/AA39*100&gt;200,"&gt;200",V39/AA39*100))," ")</f>
        <v> </v>
      </c>
      <c r="AD39" s="207">
        <f>AD30-AD41</f>
        <v>0</v>
      </c>
      <c r="AE39" s="52">
        <f>AE30-AE41</f>
        <v>0</v>
      </c>
      <c r="AF39" s="52">
        <f>AF30-AF41</f>
        <v>0</v>
      </c>
      <c r="AG39" s="52" t="str">
        <f>IF(AD39&lt;&gt;0,IF(AE39/AD39*100&lt;0,"&lt;0",IF(AE39/AD39*100&gt;200,"&gt;200",AE39/AD39*100))," ")</f>
        <v> </v>
      </c>
      <c r="AH39" s="52">
        <f>AH30-AH41</f>
        <v>0</v>
      </c>
      <c r="AI39" s="52">
        <f>AE39-AH39</f>
        <v>0</v>
      </c>
      <c r="AJ39" s="208" t="str">
        <f>IF(AH39&lt;&gt;0,IF(AE39/AH39*100&lt;0,"&lt;0",IF(AE39/AH39*100&gt;200,"&gt;200",AE39/AH39*100))," ")</f>
        <v> </v>
      </c>
      <c r="AK39" s="207">
        <f>AK30-AK41</f>
        <v>0</v>
      </c>
      <c r="AL39" s="52">
        <f>AL30-AL41</f>
        <v>0</v>
      </c>
      <c r="AM39" s="52">
        <f>AM30-AM41</f>
        <v>0</v>
      </c>
      <c r="AN39" s="53" t="str">
        <f t="shared" si="11"/>
        <v> </v>
      </c>
      <c r="AO39" s="52">
        <f>AO30-AO41</f>
        <v>0</v>
      </c>
      <c r="AP39" s="52">
        <f aca="true" t="shared" si="31" ref="AP39:AP65">AL39-AO39</f>
        <v>0</v>
      </c>
      <c r="AQ39" s="285" t="str">
        <f t="shared" si="12"/>
        <v> </v>
      </c>
      <c r="AR39" s="207"/>
      <c r="AS39" s="52"/>
      <c r="AT39" s="52">
        <f t="shared" si="13"/>
        <v>0</v>
      </c>
      <c r="AU39" s="52"/>
      <c r="AV39" s="52">
        <f t="shared" si="24"/>
        <v>0</v>
      </c>
      <c r="AW39" s="52" t="str">
        <f t="shared" si="25"/>
        <v> </v>
      </c>
      <c r="AX39" s="52">
        <f>AX30-AX41</f>
        <v>0</v>
      </c>
      <c r="AY39" s="52">
        <f aca="true" t="shared" si="32" ref="AY39:AY71">AS39-AX39</f>
        <v>0</v>
      </c>
      <c r="AZ39" s="208" t="str">
        <f>IF(AX39&lt;&gt;0,IF(AS39/AX39*100&lt;0,"&lt;0",IF(AS39/AX39*100&gt;200,"&gt;200",AS39/AX39*100))," ")</f>
        <v> </v>
      </c>
    </row>
    <row r="40" spans="1:52" ht="24.75" customHeight="1" hidden="1">
      <c r="A40" s="67" t="s">
        <v>275</v>
      </c>
      <c r="B40" s="347">
        <v>11427</v>
      </c>
      <c r="C40" s="207">
        <f t="shared" si="26"/>
        <v>22.1</v>
      </c>
      <c r="D40" s="52">
        <f t="shared" si="27"/>
        <v>1.6</v>
      </c>
      <c r="E40" s="52">
        <f t="shared" si="22"/>
        <v>1.6</v>
      </c>
      <c r="F40" s="52">
        <f t="shared" si="23"/>
        <v>0</v>
      </c>
      <c r="G40" s="52">
        <f t="shared" si="3"/>
        <v>-20.5</v>
      </c>
      <c r="H40" s="52">
        <f t="shared" si="4"/>
        <v>7.239819004524886</v>
      </c>
      <c r="I40" s="53"/>
      <c r="J40" s="53"/>
      <c r="K40" s="226"/>
      <c r="L40" s="207">
        <f t="shared" si="14"/>
        <v>22</v>
      </c>
      <c r="M40" s="52">
        <f t="shared" si="15"/>
        <v>1.6</v>
      </c>
      <c r="N40" s="52">
        <f t="shared" si="7"/>
        <v>1.6</v>
      </c>
      <c r="O40" s="52">
        <f t="shared" si="8"/>
        <v>0</v>
      </c>
      <c r="P40" s="59">
        <f t="shared" si="0"/>
        <v>-20.4</v>
      </c>
      <c r="Q40" s="52">
        <f t="shared" si="1"/>
        <v>7.272727272727273</v>
      </c>
      <c r="R40" s="53"/>
      <c r="S40" s="121"/>
      <c r="T40" s="226"/>
      <c r="U40" s="381">
        <v>22</v>
      </c>
      <c r="V40" s="696">
        <v>1.6</v>
      </c>
      <c r="W40" s="668">
        <f t="shared" si="9"/>
        <v>1.6</v>
      </c>
      <c r="X40" s="52"/>
      <c r="Y40" s="59">
        <f t="shared" si="16"/>
        <v>-20.4</v>
      </c>
      <c r="Z40" s="59">
        <f t="shared" si="10"/>
        <v>7.272727272727273</v>
      </c>
      <c r="AA40" s="52"/>
      <c r="AB40" s="52"/>
      <c r="AC40" s="214"/>
      <c r="AD40" s="207"/>
      <c r="AE40" s="52"/>
      <c r="AF40" s="52"/>
      <c r="AG40" s="52"/>
      <c r="AH40" s="52"/>
      <c r="AI40" s="52"/>
      <c r="AJ40" s="208"/>
      <c r="AK40" s="207"/>
      <c r="AL40" s="52"/>
      <c r="AM40" s="52"/>
      <c r="AN40" s="53"/>
      <c r="AO40" s="52"/>
      <c r="AP40" s="52"/>
      <c r="AQ40" s="285"/>
      <c r="AR40" s="207">
        <v>0.1</v>
      </c>
      <c r="AS40" s="52"/>
      <c r="AT40" s="52">
        <f t="shared" si="13"/>
        <v>0</v>
      </c>
      <c r="AU40" s="52"/>
      <c r="AV40" s="52">
        <f t="shared" si="24"/>
        <v>-0.1</v>
      </c>
      <c r="AW40" s="52">
        <f t="shared" si="25"/>
        <v>0</v>
      </c>
      <c r="AX40" s="52"/>
      <c r="AY40" s="52"/>
      <c r="AZ40" s="208"/>
    </row>
    <row r="41" spans="1:52" ht="23.25" customHeight="1">
      <c r="A41" s="67" t="s">
        <v>22</v>
      </c>
      <c r="B41" s="347">
        <v>11429</v>
      </c>
      <c r="C41" s="207">
        <f t="shared" si="26"/>
        <v>-275</v>
      </c>
      <c r="D41" s="52">
        <f t="shared" si="27"/>
        <v>-73.9</v>
      </c>
      <c r="E41" s="52">
        <f t="shared" si="22"/>
        <v>-73.9</v>
      </c>
      <c r="F41" s="52">
        <f t="shared" si="23"/>
        <v>0</v>
      </c>
      <c r="G41" s="52">
        <f t="shared" si="3"/>
        <v>201.1</v>
      </c>
      <c r="H41" s="52">
        <f t="shared" si="4"/>
        <v>26.872727272727275</v>
      </c>
      <c r="I41" s="53">
        <f t="shared" si="18"/>
        <v>0</v>
      </c>
      <c r="J41" s="53">
        <f t="shared" si="5"/>
        <v>-73.9</v>
      </c>
      <c r="K41" s="226" t="str">
        <f t="shared" si="6"/>
        <v> </v>
      </c>
      <c r="L41" s="207">
        <f t="shared" si="14"/>
        <v>-275</v>
      </c>
      <c r="M41" s="52">
        <f t="shared" si="15"/>
        <v>-73.9</v>
      </c>
      <c r="N41" s="52">
        <f t="shared" si="7"/>
        <v>-73.9</v>
      </c>
      <c r="O41" s="52">
        <f t="shared" si="8"/>
        <v>0</v>
      </c>
      <c r="P41" s="52">
        <f t="shared" si="0"/>
        <v>201.1</v>
      </c>
      <c r="Q41" s="52">
        <f t="shared" si="1"/>
        <v>26.872727272727275</v>
      </c>
      <c r="R41" s="53">
        <f t="shared" si="28"/>
        <v>0</v>
      </c>
      <c r="S41" s="121">
        <f t="shared" si="20"/>
        <v>-73.9</v>
      </c>
      <c r="T41" s="226" t="str">
        <f t="shared" si="29"/>
        <v> </v>
      </c>
      <c r="U41" s="381">
        <v>-275</v>
      </c>
      <c r="V41" s="696">
        <v>-73.9</v>
      </c>
      <c r="W41" s="668">
        <f t="shared" si="9"/>
        <v>-73.9</v>
      </c>
      <c r="X41" s="52"/>
      <c r="Y41" s="52">
        <f t="shared" si="16"/>
        <v>201.1</v>
      </c>
      <c r="Z41" s="52">
        <f t="shared" si="10"/>
        <v>26.872727272727275</v>
      </c>
      <c r="AA41" s="52"/>
      <c r="AB41" s="52">
        <f t="shared" si="30"/>
        <v>-73.9</v>
      </c>
      <c r="AC41" s="208" t="str">
        <f>IF(AA41&lt;&gt;0,IF(V41/AA41*100&lt;0,"&lt;0",IF(V41/AA41*100&gt;200,"&gt;200",V41/AA41*100))," ")</f>
        <v> </v>
      </c>
      <c r="AD41" s="207"/>
      <c r="AE41" s="52"/>
      <c r="AF41" s="52">
        <f aca="true" t="shared" si="33" ref="AF41:AF51">AE41-AD41</f>
        <v>0</v>
      </c>
      <c r="AG41" s="52" t="str">
        <f>IF(AD41&lt;&gt;0,IF(AE41/AD41*100&lt;0,"&lt;0",IF(AE41/AD41*100&gt;200,"&gt;200",AE41/AD41*100))," ")</f>
        <v> </v>
      </c>
      <c r="AH41" s="52"/>
      <c r="AI41" s="52">
        <f>AE41-AH41</f>
        <v>0</v>
      </c>
      <c r="AJ41" s="208" t="str">
        <f>IF(AH41&lt;&gt;0,IF(AE41/AH41*100&lt;0,"&lt;0",IF(AE41/AH41*100&gt;200,"&gt;200",AE41/AH41*100))," ")</f>
        <v> </v>
      </c>
      <c r="AK41" s="207"/>
      <c r="AL41" s="52"/>
      <c r="AM41" s="52">
        <f aca="true" t="shared" si="34" ref="AM41:AM51">AL41-AK41</f>
        <v>0</v>
      </c>
      <c r="AN41" s="53" t="str">
        <f t="shared" si="11"/>
        <v> </v>
      </c>
      <c r="AO41" s="52"/>
      <c r="AP41" s="52">
        <f t="shared" si="31"/>
        <v>0</v>
      </c>
      <c r="AQ41" s="285" t="str">
        <f t="shared" si="12"/>
        <v> </v>
      </c>
      <c r="AR41" s="207"/>
      <c r="AS41" s="52"/>
      <c r="AT41" s="52">
        <f t="shared" si="13"/>
        <v>0</v>
      </c>
      <c r="AU41" s="52"/>
      <c r="AV41" s="52">
        <f t="shared" si="24"/>
        <v>0</v>
      </c>
      <c r="AW41" s="52" t="str">
        <f t="shared" si="25"/>
        <v> </v>
      </c>
      <c r="AX41" s="52"/>
      <c r="AY41" s="52">
        <f t="shared" si="32"/>
        <v>0</v>
      </c>
      <c r="AZ41" s="208" t="str">
        <f>IF(AX41&lt;&gt;0,IF(AS41/AX41*100&lt;0,"&lt;0",IF(AS41/AX41*100&gt;200,"&gt;200",AS41/AX41*100))," ")</f>
        <v> </v>
      </c>
    </row>
    <row r="42" spans="1:52" s="410" customFormat="1" ht="23.25" customHeight="1">
      <c r="A42" s="250" t="s">
        <v>267</v>
      </c>
      <c r="B42" s="400">
        <v>1144</v>
      </c>
      <c r="C42" s="212">
        <f t="shared" si="26"/>
        <v>421.09999999999997</v>
      </c>
      <c r="D42" s="61">
        <f t="shared" si="27"/>
        <v>195</v>
      </c>
      <c r="E42" s="61">
        <f t="shared" si="22"/>
        <v>195</v>
      </c>
      <c r="F42" s="61">
        <f t="shared" si="23"/>
        <v>0</v>
      </c>
      <c r="G42" s="61">
        <f t="shared" si="3"/>
        <v>-226.09999999999997</v>
      </c>
      <c r="H42" s="61">
        <f t="shared" si="4"/>
        <v>46.30729042982665</v>
      </c>
      <c r="I42" s="403"/>
      <c r="J42" s="403"/>
      <c r="K42" s="404"/>
      <c r="L42" s="212">
        <f t="shared" si="14"/>
        <v>11.2</v>
      </c>
      <c r="M42" s="61">
        <f t="shared" si="15"/>
        <v>4.6</v>
      </c>
      <c r="N42" s="61">
        <f t="shared" si="7"/>
        <v>4.6</v>
      </c>
      <c r="O42" s="61">
        <f t="shared" si="8"/>
        <v>0</v>
      </c>
      <c r="P42" s="61">
        <f t="shared" si="0"/>
        <v>-6.6</v>
      </c>
      <c r="Q42" s="61">
        <f t="shared" si="1"/>
        <v>41.07142857142857</v>
      </c>
      <c r="R42" s="403"/>
      <c r="S42" s="405"/>
      <c r="T42" s="404"/>
      <c r="U42" s="401">
        <v>11.2</v>
      </c>
      <c r="V42" s="698">
        <v>4.6</v>
      </c>
      <c r="W42" s="737">
        <f t="shared" si="9"/>
        <v>4.6</v>
      </c>
      <c r="X42" s="59"/>
      <c r="Y42" s="61">
        <f t="shared" si="16"/>
        <v>-6.6</v>
      </c>
      <c r="Z42" s="61">
        <f t="shared" si="10"/>
        <v>41.07142857142857</v>
      </c>
      <c r="AA42" s="406"/>
      <c r="AB42" s="406"/>
      <c r="AC42" s="407"/>
      <c r="AD42" s="408"/>
      <c r="AE42" s="406"/>
      <c r="AF42" s="406"/>
      <c r="AG42" s="406"/>
      <c r="AH42" s="406"/>
      <c r="AI42" s="406"/>
      <c r="AJ42" s="407"/>
      <c r="AK42" s="408"/>
      <c r="AL42" s="406"/>
      <c r="AM42" s="406"/>
      <c r="AN42" s="403"/>
      <c r="AO42" s="406"/>
      <c r="AP42" s="406"/>
      <c r="AQ42" s="409"/>
      <c r="AR42" s="408">
        <v>409.9</v>
      </c>
      <c r="AS42" s="406">
        <v>190.4</v>
      </c>
      <c r="AT42" s="406">
        <f t="shared" si="13"/>
        <v>190.4</v>
      </c>
      <c r="AU42" s="406"/>
      <c r="AV42" s="61">
        <f aca="true" t="shared" si="35" ref="AV42:AV48">AS42-AR42</f>
        <v>-219.49999999999997</v>
      </c>
      <c r="AW42" s="61">
        <f aca="true" t="shared" si="36" ref="AW42:AW48">IF(AR42&lt;&gt;0,IF(AS42/AR42*100&lt;0,"&lt;0",IF(AS42/AR42*100&gt;200,"&gt;200",AS42/AR42*100))," ")</f>
        <v>46.450353744815814</v>
      </c>
      <c r="AX42" s="406"/>
      <c r="AY42" s="406"/>
      <c r="AZ42" s="407"/>
    </row>
    <row r="43" spans="1:52" s="410" customFormat="1" ht="33" customHeight="1">
      <c r="A43" s="250" t="s">
        <v>268</v>
      </c>
      <c r="B43" s="400">
        <v>1145</v>
      </c>
      <c r="C43" s="212">
        <f t="shared" si="26"/>
        <v>467.8</v>
      </c>
      <c r="D43" s="61">
        <f t="shared" si="27"/>
        <v>236.6</v>
      </c>
      <c r="E43" s="61">
        <f t="shared" si="22"/>
        <v>236.6</v>
      </c>
      <c r="F43" s="61">
        <f t="shared" si="23"/>
        <v>0</v>
      </c>
      <c r="G43" s="61">
        <f t="shared" si="3"/>
        <v>-231.20000000000002</v>
      </c>
      <c r="H43" s="61">
        <f t="shared" si="4"/>
        <v>50.57716973065413</v>
      </c>
      <c r="I43" s="403"/>
      <c r="J43" s="403"/>
      <c r="K43" s="404"/>
      <c r="L43" s="212">
        <f t="shared" si="14"/>
        <v>429.7</v>
      </c>
      <c r="M43" s="61">
        <f t="shared" si="15"/>
        <v>215.2</v>
      </c>
      <c r="N43" s="61">
        <f t="shared" si="7"/>
        <v>215.2</v>
      </c>
      <c r="O43" s="61">
        <f t="shared" si="8"/>
        <v>0</v>
      </c>
      <c r="P43" s="61">
        <f t="shared" si="0"/>
        <v>-214.5</v>
      </c>
      <c r="Q43" s="61">
        <f t="shared" si="1"/>
        <v>50.081452175936704</v>
      </c>
      <c r="R43" s="403"/>
      <c r="S43" s="405"/>
      <c r="T43" s="404"/>
      <c r="U43" s="401">
        <v>429.7</v>
      </c>
      <c r="V43" s="698">
        <v>215.2</v>
      </c>
      <c r="W43" s="737">
        <f t="shared" si="9"/>
        <v>215.2</v>
      </c>
      <c r="X43" s="59"/>
      <c r="Y43" s="61">
        <f t="shared" si="16"/>
        <v>-214.5</v>
      </c>
      <c r="Z43" s="61">
        <f t="shared" si="10"/>
        <v>50.081452175936704</v>
      </c>
      <c r="AA43" s="406"/>
      <c r="AB43" s="406"/>
      <c r="AC43" s="407"/>
      <c r="AD43" s="408"/>
      <c r="AE43" s="406"/>
      <c r="AF43" s="406"/>
      <c r="AG43" s="406"/>
      <c r="AH43" s="406"/>
      <c r="AI43" s="406"/>
      <c r="AJ43" s="407"/>
      <c r="AK43" s="408"/>
      <c r="AL43" s="406"/>
      <c r="AM43" s="406"/>
      <c r="AN43" s="403"/>
      <c r="AO43" s="406"/>
      <c r="AP43" s="406"/>
      <c r="AQ43" s="409"/>
      <c r="AR43" s="408">
        <v>38.1</v>
      </c>
      <c r="AS43" s="406">
        <v>21.4</v>
      </c>
      <c r="AT43" s="406">
        <f t="shared" si="13"/>
        <v>21.4</v>
      </c>
      <c r="AU43" s="406"/>
      <c r="AV43" s="61">
        <f t="shared" si="35"/>
        <v>-16.700000000000003</v>
      </c>
      <c r="AW43" s="61">
        <f t="shared" si="36"/>
        <v>56.16797900262467</v>
      </c>
      <c r="AX43" s="406"/>
      <c r="AY43" s="406"/>
      <c r="AZ43" s="407"/>
    </row>
    <row r="44" spans="1:52" s="410" customFormat="1" ht="23.25" customHeight="1">
      <c r="A44" s="250" t="s">
        <v>269</v>
      </c>
      <c r="B44" s="400">
        <v>1146</v>
      </c>
      <c r="C44" s="212">
        <f t="shared" si="26"/>
        <v>744.2</v>
      </c>
      <c r="D44" s="61">
        <f t="shared" si="27"/>
        <v>414.2</v>
      </c>
      <c r="E44" s="61">
        <f t="shared" si="22"/>
        <v>414.2</v>
      </c>
      <c r="F44" s="61">
        <f t="shared" si="23"/>
        <v>0</v>
      </c>
      <c r="G44" s="61">
        <f t="shared" si="3"/>
        <v>-330.00000000000006</v>
      </c>
      <c r="H44" s="61">
        <f t="shared" si="4"/>
        <v>55.657081429723185</v>
      </c>
      <c r="I44" s="403"/>
      <c r="J44" s="403"/>
      <c r="K44" s="404"/>
      <c r="L44" s="212">
        <f t="shared" si="14"/>
        <v>385.3</v>
      </c>
      <c r="M44" s="61">
        <f t="shared" si="15"/>
        <v>233.1</v>
      </c>
      <c r="N44" s="61">
        <f t="shared" si="7"/>
        <v>233.1</v>
      </c>
      <c r="O44" s="61">
        <f t="shared" si="8"/>
        <v>0</v>
      </c>
      <c r="P44" s="61">
        <f t="shared" si="0"/>
        <v>-152.20000000000002</v>
      </c>
      <c r="Q44" s="61">
        <f t="shared" si="1"/>
        <v>60.49831300285492</v>
      </c>
      <c r="R44" s="403"/>
      <c r="S44" s="405"/>
      <c r="T44" s="404"/>
      <c r="U44" s="401">
        <v>385.3</v>
      </c>
      <c r="V44" s="698">
        <v>233.1</v>
      </c>
      <c r="W44" s="737">
        <f t="shared" si="9"/>
        <v>233.1</v>
      </c>
      <c r="X44" s="59"/>
      <c r="Y44" s="61">
        <f t="shared" si="16"/>
        <v>-152.20000000000002</v>
      </c>
      <c r="Z44" s="61">
        <f t="shared" si="10"/>
        <v>60.49831300285492</v>
      </c>
      <c r="AA44" s="406"/>
      <c r="AB44" s="406"/>
      <c r="AC44" s="407"/>
      <c r="AD44" s="408"/>
      <c r="AE44" s="406"/>
      <c r="AF44" s="406"/>
      <c r="AG44" s="406"/>
      <c r="AH44" s="406"/>
      <c r="AI44" s="406"/>
      <c r="AJ44" s="407"/>
      <c r="AK44" s="408"/>
      <c r="AL44" s="406"/>
      <c r="AM44" s="406"/>
      <c r="AN44" s="403"/>
      <c r="AO44" s="406"/>
      <c r="AP44" s="406"/>
      <c r="AQ44" s="409"/>
      <c r="AR44" s="408">
        <v>358.9</v>
      </c>
      <c r="AS44" s="406">
        <v>181.1</v>
      </c>
      <c r="AT44" s="406">
        <f t="shared" si="13"/>
        <v>181.1</v>
      </c>
      <c r="AU44" s="406"/>
      <c r="AV44" s="61">
        <f t="shared" si="35"/>
        <v>-177.79999999999998</v>
      </c>
      <c r="AW44" s="61">
        <f t="shared" si="36"/>
        <v>50.45973808860407</v>
      </c>
      <c r="AX44" s="406"/>
      <c r="AY44" s="406"/>
      <c r="AZ44" s="407"/>
    </row>
    <row r="45" spans="1:52" ht="30.75" customHeight="1">
      <c r="A45" s="60" t="s">
        <v>50</v>
      </c>
      <c r="B45" s="347" t="s">
        <v>293</v>
      </c>
      <c r="C45" s="207">
        <f t="shared" si="26"/>
        <v>1326</v>
      </c>
      <c r="D45" s="52">
        <f t="shared" si="27"/>
        <v>690.1</v>
      </c>
      <c r="E45" s="52">
        <f t="shared" si="22"/>
        <v>690.1</v>
      </c>
      <c r="F45" s="52">
        <f t="shared" si="23"/>
        <v>0</v>
      </c>
      <c r="G45" s="52">
        <f t="shared" si="3"/>
        <v>-635.9</v>
      </c>
      <c r="H45" s="52">
        <f t="shared" si="4"/>
        <v>52.04374057315234</v>
      </c>
      <c r="I45" s="53">
        <f t="shared" si="18"/>
        <v>0</v>
      </c>
      <c r="J45" s="53">
        <f t="shared" si="5"/>
        <v>690.1</v>
      </c>
      <c r="K45" s="226" t="str">
        <f t="shared" si="6"/>
        <v> </v>
      </c>
      <c r="L45" s="207">
        <f t="shared" si="14"/>
        <v>1326</v>
      </c>
      <c r="M45" s="52">
        <f t="shared" si="15"/>
        <v>690.1</v>
      </c>
      <c r="N45" s="52">
        <f t="shared" si="7"/>
        <v>690.1</v>
      </c>
      <c r="O45" s="52">
        <f t="shared" si="8"/>
        <v>0</v>
      </c>
      <c r="P45" s="52">
        <f t="shared" si="0"/>
        <v>-635.9</v>
      </c>
      <c r="Q45" s="52">
        <f t="shared" si="1"/>
        <v>52.04374057315234</v>
      </c>
      <c r="R45" s="53">
        <f t="shared" si="28"/>
        <v>0</v>
      </c>
      <c r="S45" s="121">
        <f t="shared" si="20"/>
        <v>690.1</v>
      </c>
      <c r="T45" s="226" t="str">
        <f t="shared" si="29"/>
        <v> </v>
      </c>
      <c r="U45" s="381">
        <f>U47+U48</f>
        <v>1326</v>
      </c>
      <c r="V45" s="696">
        <f>V47+V48</f>
        <v>690.1</v>
      </c>
      <c r="W45" s="668">
        <f t="shared" si="9"/>
        <v>690.1</v>
      </c>
      <c r="X45" s="52">
        <f>X47+X48</f>
        <v>0</v>
      </c>
      <c r="Y45" s="52">
        <f t="shared" si="16"/>
        <v>-635.9</v>
      </c>
      <c r="Z45" s="52">
        <f t="shared" si="10"/>
        <v>52.04374057315234</v>
      </c>
      <c r="AA45" s="52"/>
      <c r="AB45" s="52">
        <f t="shared" si="30"/>
        <v>690.1</v>
      </c>
      <c r="AC45" s="208" t="str">
        <f>IF(AA45&lt;&gt;0,IF(V45/AA45*100&lt;0,"&lt;0",IF(V45/AA45*100&gt;200,"&gt;200",V45/AA45*100))," ")</f>
        <v> </v>
      </c>
      <c r="AD45" s="207"/>
      <c r="AE45" s="52"/>
      <c r="AF45" s="52">
        <f t="shared" si="33"/>
        <v>0</v>
      </c>
      <c r="AG45" s="52" t="str">
        <f>IF(AD45&lt;&gt;0,IF(AE45/AD45*100&lt;0,"&lt;0",IF(AE45/AD45*100&gt;200,"&gt;200",AE45/AD45*100))," ")</f>
        <v> </v>
      </c>
      <c r="AH45" s="52"/>
      <c r="AI45" s="52">
        <f>AE45-AH45</f>
        <v>0</v>
      </c>
      <c r="AJ45" s="208" t="str">
        <f>IF(AH45&lt;&gt;0,IF(AE45/AH45*100&lt;0,"&lt;0",IF(AE45/AH45*100&gt;200,"&gt;200",AE45/AH45*100))," ")</f>
        <v> </v>
      </c>
      <c r="AK45" s="207"/>
      <c r="AL45" s="52"/>
      <c r="AM45" s="52">
        <f t="shared" si="34"/>
        <v>0</v>
      </c>
      <c r="AN45" s="53" t="str">
        <f t="shared" si="11"/>
        <v> </v>
      </c>
      <c r="AO45" s="52"/>
      <c r="AP45" s="52">
        <f t="shared" si="31"/>
        <v>0</v>
      </c>
      <c r="AQ45" s="289" t="str">
        <f t="shared" si="12"/>
        <v> </v>
      </c>
      <c r="AR45" s="207"/>
      <c r="AS45" s="52"/>
      <c r="AT45" s="52">
        <f t="shared" si="13"/>
        <v>0</v>
      </c>
      <c r="AU45" s="52"/>
      <c r="AV45" s="59">
        <f t="shared" si="35"/>
        <v>0</v>
      </c>
      <c r="AW45" s="59" t="str">
        <f t="shared" si="36"/>
        <v> </v>
      </c>
      <c r="AX45" s="52"/>
      <c r="AY45" s="52">
        <f t="shared" si="32"/>
        <v>0</v>
      </c>
      <c r="AZ45" s="208" t="str">
        <f>IF(AX45&lt;&gt;0,IF(AS45/AX45*100&lt;0,"&lt;0",IF(AS45/AX45*100&gt;200,"&gt;200",AS45/AX45*100))," ")</f>
        <v> </v>
      </c>
    </row>
    <row r="46" spans="1:52" ht="17.25" customHeight="1">
      <c r="A46" s="252" t="s">
        <v>4</v>
      </c>
      <c r="B46" s="347"/>
      <c r="C46" s="207"/>
      <c r="D46" s="52"/>
      <c r="E46" s="52">
        <f t="shared" si="22"/>
        <v>0</v>
      </c>
      <c r="F46" s="52">
        <f t="shared" si="23"/>
        <v>0</v>
      </c>
      <c r="G46" s="52"/>
      <c r="H46" s="52"/>
      <c r="I46" s="53"/>
      <c r="J46" s="53"/>
      <c r="K46" s="226"/>
      <c r="L46" s="207"/>
      <c r="M46" s="52"/>
      <c r="N46" s="52"/>
      <c r="O46" s="52"/>
      <c r="P46" s="52"/>
      <c r="Q46" s="52"/>
      <c r="R46" s="53"/>
      <c r="S46" s="121"/>
      <c r="T46" s="226"/>
      <c r="U46" s="381"/>
      <c r="V46" s="696"/>
      <c r="W46" s="668"/>
      <c r="X46" s="52"/>
      <c r="Y46" s="52"/>
      <c r="Z46" s="52"/>
      <c r="AA46" s="52"/>
      <c r="AB46" s="52"/>
      <c r="AC46" s="208"/>
      <c r="AD46" s="207"/>
      <c r="AE46" s="52"/>
      <c r="AF46" s="52"/>
      <c r="AG46" s="52"/>
      <c r="AH46" s="52"/>
      <c r="AI46" s="52"/>
      <c r="AJ46" s="208"/>
      <c r="AK46" s="207"/>
      <c r="AL46" s="52"/>
      <c r="AM46" s="52"/>
      <c r="AN46" s="53"/>
      <c r="AO46" s="52"/>
      <c r="AP46" s="52"/>
      <c r="AQ46" s="289"/>
      <c r="AR46" s="207"/>
      <c r="AS46" s="52"/>
      <c r="AT46" s="52"/>
      <c r="AU46" s="52"/>
      <c r="AV46" s="59"/>
      <c r="AW46" s="59"/>
      <c r="AX46" s="52"/>
      <c r="AY46" s="52"/>
      <c r="AZ46" s="208"/>
    </row>
    <row r="47" spans="1:52" ht="24.75" customHeight="1">
      <c r="A47" s="199" t="s">
        <v>270</v>
      </c>
      <c r="B47" s="349">
        <v>1151</v>
      </c>
      <c r="C47" s="207">
        <f aca="true" t="shared" si="37" ref="C47:C56">L47+AR47</f>
        <v>889</v>
      </c>
      <c r="D47" s="52">
        <f aca="true" t="shared" si="38" ref="D47:D56">M47+AS47</f>
        <v>474.5</v>
      </c>
      <c r="E47" s="52">
        <f t="shared" si="22"/>
        <v>474.5</v>
      </c>
      <c r="F47" s="52">
        <f t="shared" si="23"/>
        <v>0</v>
      </c>
      <c r="G47" s="52">
        <f t="shared" si="3"/>
        <v>-414.5</v>
      </c>
      <c r="H47" s="52">
        <f t="shared" si="4"/>
        <v>53.374578177727784</v>
      </c>
      <c r="I47" s="53"/>
      <c r="J47" s="53"/>
      <c r="K47" s="226"/>
      <c r="L47" s="207">
        <f t="shared" si="14"/>
        <v>889</v>
      </c>
      <c r="M47" s="52">
        <f t="shared" si="15"/>
        <v>474.5</v>
      </c>
      <c r="N47" s="52">
        <f t="shared" si="7"/>
        <v>474.5</v>
      </c>
      <c r="O47" s="52">
        <f t="shared" si="8"/>
        <v>0</v>
      </c>
      <c r="P47" s="52">
        <f t="shared" si="0"/>
        <v>-414.5</v>
      </c>
      <c r="Q47" s="52">
        <f t="shared" si="1"/>
        <v>53.374578177727784</v>
      </c>
      <c r="R47" s="53"/>
      <c r="S47" s="121"/>
      <c r="T47" s="226"/>
      <c r="U47" s="381">
        <v>889</v>
      </c>
      <c r="V47" s="700">
        <v>474.5</v>
      </c>
      <c r="W47" s="668">
        <f t="shared" si="9"/>
        <v>474.5</v>
      </c>
      <c r="X47" s="52"/>
      <c r="Y47" s="52">
        <f t="shared" si="16"/>
        <v>-414.5</v>
      </c>
      <c r="Z47" s="52">
        <f t="shared" si="10"/>
        <v>53.374578177727784</v>
      </c>
      <c r="AA47" s="52"/>
      <c r="AB47" s="52"/>
      <c r="AC47" s="208"/>
      <c r="AD47" s="207"/>
      <c r="AE47" s="52"/>
      <c r="AF47" s="52"/>
      <c r="AG47" s="52"/>
      <c r="AH47" s="52"/>
      <c r="AI47" s="52"/>
      <c r="AJ47" s="208"/>
      <c r="AK47" s="207"/>
      <c r="AL47" s="52"/>
      <c r="AM47" s="52"/>
      <c r="AN47" s="53"/>
      <c r="AO47" s="52"/>
      <c r="AP47" s="52"/>
      <c r="AQ47" s="289"/>
      <c r="AR47" s="207"/>
      <c r="AS47" s="52"/>
      <c r="AT47" s="52">
        <f t="shared" si="13"/>
        <v>0</v>
      </c>
      <c r="AU47" s="52"/>
      <c r="AV47" s="59">
        <f t="shared" si="35"/>
        <v>0</v>
      </c>
      <c r="AW47" s="59" t="str">
        <f t="shared" si="36"/>
        <v> </v>
      </c>
      <c r="AX47" s="52"/>
      <c r="AY47" s="52"/>
      <c r="AZ47" s="208"/>
    </row>
    <row r="48" spans="1:52" ht="31.5" customHeight="1">
      <c r="A48" s="199" t="s">
        <v>271</v>
      </c>
      <c r="B48" s="349">
        <v>1156</v>
      </c>
      <c r="C48" s="207">
        <f t="shared" si="37"/>
        <v>437</v>
      </c>
      <c r="D48" s="52">
        <f t="shared" si="38"/>
        <v>215.6</v>
      </c>
      <c r="E48" s="52">
        <f t="shared" si="22"/>
        <v>215.6</v>
      </c>
      <c r="F48" s="52">
        <f t="shared" si="23"/>
        <v>0</v>
      </c>
      <c r="G48" s="52">
        <f t="shared" si="3"/>
        <v>-221.4</v>
      </c>
      <c r="H48" s="52">
        <f t="shared" si="4"/>
        <v>49.336384439359264</v>
      </c>
      <c r="I48" s="53"/>
      <c r="J48" s="53"/>
      <c r="K48" s="226"/>
      <c r="L48" s="207">
        <f t="shared" si="14"/>
        <v>437</v>
      </c>
      <c r="M48" s="52">
        <f t="shared" si="15"/>
        <v>215.6</v>
      </c>
      <c r="N48" s="52">
        <f t="shared" si="7"/>
        <v>215.6</v>
      </c>
      <c r="O48" s="52">
        <f t="shared" si="8"/>
        <v>0</v>
      </c>
      <c r="P48" s="52">
        <f t="shared" si="0"/>
        <v>-221.4</v>
      </c>
      <c r="Q48" s="52">
        <f t="shared" si="1"/>
        <v>49.336384439359264</v>
      </c>
      <c r="R48" s="53"/>
      <c r="S48" s="121"/>
      <c r="T48" s="226"/>
      <c r="U48" s="381">
        <v>437</v>
      </c>
      <c r="V48" s="696">
        <v>215.6</v>
      </c>
      <c r="W48" s="668">
        <f t="shared" si="9"/>
        <v>215.6</v>
      </c>
      <c r="X48" s="52"/>
      <c r="Y48" s="52">
        <f t="shared" si="16"/>
        <v>-221.4</v>
      </c>
      <c r="Z48" s="52">
        <f t="shared" si="10"/>
        <v>49.336384439359264</v>
      </c>
      <c r="AA48" s="52"/>
      <c r="AB48" s="52"/>
      <c r="AC48" s="208"/>
      <c r="AD48" s="207"/>
      <c r="AE48" s="52"/>
      <c r="AF48" s="52"/>
      <c r="AG48" s="52"/>
      <c r="AH48" s="52"/>
      <c r="AI48" s="52"/>
      <c r="AJ48" s="208"/>
      <c r="AK48" s="207"/>
      <c r="AL48" s="52"/>
      <c r="AM48" s="52"/>
      <c r="AN48" s="53"/>
      <c r="AO48" s="52"/>
      <c r="AP48" s="52"/>
      <c r="AQ48" s="289"/>
      <c r="AR48" s="207"/>
      <c r="AS48" s="52"/>
      <c r="AT48" s="52">
        <f t="shared" si="13"/>
        <v>0</v>
      </c>
      <c r="AU48" s="52"/>
      <c r="AV48" s="59">
        <f t="shared" si="35"/>
        <v>0</v>
      </c>
      <c r="AW48" s="59" t="str">
        <f t="shared" si="36"/>
        <v> </v>
      </c>
      <c r="AX48" s="52"/>
      <c r="AY48" s="52"/>
      <c r="AZ48" s="208"/>
    </row>
    <row r="49" spans="1:52" s="637" customFormat="1" ht="26.25" customHeight="1">
      <c r="A49" s="69" t="s">
        <v>69</v>
      </c>
      <c r="B49" s="351">
        <v>12</v>
      </c>
      <c r="C49" s="634">
        <f t="shared" si="37"/>
        <v>12012.3</v>
      </c>
      <c r="D49" s="635">
        <f t="shared" si="38"/>
        <v>6262</v>
      </c>
      <c r="E49" s="635">
        <f t="shared" si="22"/>
        <v>6262</v>
      </c>
      <c r="F49" s="635">
        <f t="shared" si="23"/>
        <v>0</v>
      </c>
      <c r="G49" s="635">
        <f t="shared" si="3"/>
        <v>-5750.299999999999</v>
      </c>
      <c r="H49" s="635">
        <f t="shared" si="4"/>
        <v>52.12990018564305</v>
      </c>
      <c r="I49" s="68">
        <f t="shared" si="18"/>
        <v>0</v>
      </c>
      <c r="J49" s="68">
        <f t="shared" si="5"/>
        <v>6262</v>
      </c>
      <c r="K49" s="321" t="str">
        <f t="shared" si="6"/>
        <v> </v>
      </c>
      <c r="L49" s="634">
        <f t="shared" si="14"/>
        <v>12012.3</v>
      </c>
      <c r="M49" s="635">
        <f t="shared" si="15"/>
        <v>6262</v>
      </c>
      <c r="N49" s="635">
        <f t="shared" si="7"/>
        <v>6262</v>
      </c>
      <c r="O49" s="635">
        <f t="shared" si="8"/>
        <v>0</v>
      </c>
      <c r="P49" s="635">
        <f t="shared" si="0"/>
        <v>-5750.299999999999</v>
      </c>
      <c r="Q49" s="635">
        <f t="shared" si="1"/>
        <v>52.12990018564305</v>
      </c>
      <c r="R49" s="68">
        <f t="shared" si="28"/>
        <v>0</v>
      </c>
      <c r="S49" s="127">
        <f t="shared" si="20"/>
        <v>6262</v>
      </c>
      <c r="T49" s="321" t="str">
        <f t="shared" si="29"/>
        <v> </v>
      </c>
      <c r="U49" s="683">
        <f>U50+U51</f>
        <v>0</v>
      </c>
      <c r="V49" s="701">
        <f>V50+V51</f>
        <v>0</v>
      </c>
      <c r="W49" s="738">
        <f t="shared" si="9"/>
        <v>0</v>
      </c>
      <c r="X49" s="739">
        <f>X50+X51</f>
        <v>0</v>
      </c>
      <c r="Y49" s="635">
        <f t="shared" si="16"/>
        <v>0</v>
      </c>
      <c r="Z49" s="635" t="str">
        <f t="shared" si="10"/>
        <v> </v>
      </c>
      <c r="AA49" s="49">
        <f>AA50+AA51</f>
        <v>0</v>
      </c>
      <c r="AB49" s="49">
        <f t="shared" si="30"/>
        <v>0</v>
      </c>
      <c r="AC49" s="282" t="str">
        <f>IF(AA49&lt;&gt;0,IF(V49/AA49*100&lt;0,"&lt;0",IF(V49/AA49*100&gt;200,"&gt;200",V49/AA49*100))," ")</f>
        <v> </v>
      </c>
      <c r="AD49" s="634">
        <f>AD50+AD51</f>
        <v>9178.4</v>
      </c>
      <c r="AE49" s="635">
        <f>AE50+AE51</f>
        <v>4711.9</v>
      </c>
      <c r="AF49" s="635">
        <f t="shared" si="33"/>
        <v>-4466.5</v>
      </c>
      <c r="AG49" s="177">
        <f aca="true" t="shared" si="39" ref="AG49:AG55">IF(AD49&lt;&gt;0,IF(AE49/AD49*100&lt;0,"&lt;0",IF(AE49/AD49*100&gt;200,"&gt;200",AE49/AD49*100))," ")</f>
        <v>51.33683430663296</v>
      </c>
      <c r="AH49" s="635"/>
      <c r="AI49" s="177">
        <f aca="true" t="shared" si="40" ref="AI49:AI55">AE49-AH49</f>
        <v>4711.9</v>
      </c>
      <c r="AJ49" s="636"/>
      <c r="AK49" s="634">
        <f>AK50+AK51</f>
        <v>2833.9</v>
      </c>
      <c r="AL49" s="635">
        <f>AL50+AL51</f>
        <v>1550.1</v>
      </c>
      <c r="AM49" s="635">
        <f t="shared" si="34"/>
        <v>-1283.8000000000002</v>
      </c>
      <c r="AN49" s="68">
        <f t="shared" si="11"/>
        <v>54.698472070291814</v>
      </c>
      <c r="AO49" s="635"/>
      <c r="AP49" s="635">
        <f t="shared" si="31"/>
        <v>1550.1</v>
      </c>
      <c r="AQ49" s="293" t="str">
        <f t="shared" si="12"/>
        <v> </v>
      </c>
      <c r="AR49" s="634">
        <f>AR50+AR51</f>
        <v>0</v>
      </c>
      <c r="AS49" s="635">
        <f>AS50+AS51</f>
        <v>0</v>
      </c>
      <c r="AT49" s="635">
        <f t="shared" si="13"/>
        <v>0</v>
      </c>
      <c r="AU49" s="635">
        <f>AU50+AU51</f>
        <v>0</v>
      </c>
      <c r="AV49" s="635">
        <f>AS49-AR49</f>
        <v>0</v>
      </c>
      <c r="AW49" s="177" t="str">
        <f aca="true" t="shared" si="41" ref="AW49:AW123">IF(AR49&lt;&gt;0,IF(AS49/AR49*100&lt;0,"&lt;0",IF(AS49/AR49*100&gt;200,"&gt;200",AS49/AR49*100))," ")</f>
        <v> </v>
      </c>
      <c r="AX49" s="635">
        <f>AX50+AX51</f>
        <v>0</v>
      </c>
      <c r="AY49" s="635">
        <f t="shared" si="32"/>
        <v>0</v>
      </c>
      <c r="AZ49" s="636"/>
    </row>
    <row r="50" spans="1:52" ht="22.5" customHeight="1">
      <c r="A50" s="67" t="s">
        <v>16</v>
      </c>
      <c r="B50" s="347">
        <v>121</v>
      </c>
      <c r="C50" s="207">
        <f t="shared" si="37"/>
        <v>9178.4</v>
      </c>
      <c r="D50" s="52">
        <f t="shared" si="38"/>
        <v>4711.9</v>
      </c>
      <c r="E50" s="52">
        <f t="shared" si="22"/>
        <v>4711.9</v>
      </c>
      <c r="F50" s="52">
        <f t="shared" si="23"/>
        <v>0</v>
      </c>
      <c r="G50" s="52">
        <f t="shared" si="3"/>
        <v>-4466.5</v>
      </c>
      <c r="H50" s="52">
        <f t="shared" si="4"/>
        <v>51.33683430663296</v>
      </c>
      <c r="I50" s="66">
        <f t="shared" si="18"/>
        <v>0</v>
      </c>
      <c r="J50" s="66">
        <f t="shared" si="5"/>
        <v>4711.9</v>
      </c>
      <c r="K50" s="320" t="str">
        <f t="shared" si="6"/>
        <v> </v>
      </c>
      <c r="L50" s="207">
        <f t="shared" si="14"/>
        <v>9178.4</v>
      </c>
      <c r="M50" s="52">
        <f t="shared" si="15"/>
        <v>4711.9</v>
      </c>
      <c r="N50" s="52">
        <f t="shared" si="7"/>
        <v>4711.9</v>
      </c>
      <c r="O50" s="52">
        <f t="shared" si="8"/>
        <v>0</v>
      </c>
      <c r="P50" s="52">
        <f t="shared" si="0"/>
        <v>-4466.5</v>
      </c>
      <c r="Q50" s="52">
        <f t="shared" si="1"/>
        <v>51.33683430663296</v>
      </c>
      <c r="R50" s="66">
        <f t="shared" si="28"/>
        <v>0</v>
      </c>
      <c r="S50" s="126">
        <f t="shared" si="20"/>
        <v>4711.9</v>
      </c>
      <c r="T50" s="320" t="str">
        <f t="shared" si="29"/>
        <v> </v>
      </c>
      <c r="U50" s="381"/>
      <c r="V50" s="696"/>
      <c r="W50" s="668">
        <f t="shared" si="9"/>
        <v>0</v>
      </c>
      <c r="X50" s="52"/>
      <c r="Y50" s="52">
        <f t="shared" si="16"/>
        <v>0</v>
      </c>
      <c r="Z50" s="52" t="str">
        <f t="shared" si="10"/>
        <v> </v>
      </c>
      <c r="AA50" s="52"/>
      <c r="AB50" s="52">
        <f t="shared" si="30"/>
        <v>0</v>
      </c>
      <c r="AC50" s="208" t="str">
        <f>IF(AA50&lt;&gt;0,IF(V50/AA50*100&lt;0,"&lt;0",IF(V50/AA50*100&gt;200,"&gt;200",V50/AA50*100))," ")</f>
        <v> </v>
      </c>
      <c r="AD50" s="272">
        <v>9178.4</v>
      </c>
      <c r="AE50" s="70">
        <v>4711.9</v>
      </c>
      <c r="AF50" s="52">
        <f t="shared" si="33"/>
        <v>-4466.5</v>
      </c>
      <c r="AG50" s="52">
        <f t="shared" si="39"/>
        <v>51.33683430663296</v>
      </c>
      <c r="AH50" s="71"/>
      <c r="AI50" s="52">
        <f t="shared" si="40"/>
        <v>4711.9</v>
      </c>
      <c r="AJ50" s="208" t="str">
        <f>IF(AH50&lt;&gt;0,IF(AE50/AH50*100&lt;0,"&lt;0",IF(AE50/AH50*100&gt;200,"&gt;200",AE50/AH50*100))," ")</f>
        <v> </v>
      </c>
      <c r="AK50" s="207"/>
      <c r="AL50" s="52"/>
      <c r="AM50" s="52">
        <f t="shared" si="34"/>
        <v>0</v>
      </c>
      <c r="AN50" s="66" t="str">
        <f t="shared" si="11"/>
        <v> </v>
      </c>
      <c r="AO50" s="52"/>
      <c r="AP50" s="52">
        <f t="shared" si="31"/>
        <v>0</v>
      </c>
      <c r="AQ50" s="292" t="str">
        <f t="shared" si="12"/>
        <v> </v>
      </c>
      <c r="AR50" s="207"/>
      <c r="AS50" s="52"/>
      <c r="AT50" s="52">
        <f t="shared" si="13"/>
        <v>0</v>
      </c>
      <c r="AU50" s="52"/>
      <c r="AV50" s="52">
        <f>AS50-AR50</f>
        <v>0</v>
      </c>
      <c r="AW50" s="59" t="str">
        <f t="shared" si="41"/>
        <v> </v>
      </c>
      <c r="AX50" s="52"/>
      <c r="AY50" s="52">
        <f t="shared" si="32"/>
        <v>0</v>
      </c>
      <c r="AZ50" s="208" t="str">
        <f>IF(AX50&lt;&gt;0,IF(AS50/AX50*100&lt;0,"&lt;0",IF(AS50/AX50*100&gt;200,"&gt;200",AS50/AX50*100))," ")</f>
        <v> </v>
      </c>
    </row>
    <row r="51" spans="1:52" ht="25.5" customHeight="1">
      <c r="A51" s="67" t="s">
        <v>17</v>
      </c>
      <c r="B51" s="347">
        <v>122</v>
      </c>
      <c r="C51" s="207">
        <f t="shared" si="37"/>
        <v>2833.9</v>
      </c>
      <c r="D51" s="52">
        <f t="shared" si="38"/>
        <v>1550.1</v>
      </c>
      <c r="E51" s="52">
        <f t="shared" si="22"/>
        <v>1550.1</v>
      </c>
      <c r="F51" s="52">
        <f t="shared" si="23"/>
        <v>0</v>
      </c>
      <c r="G51" s="52">
        <f t="shared" si="3"/>
        <v>-1283.8000000000002</v>
      </c>
      <c r="H51" s="52">
        <f t="shared" si="4"/>
        <v>54.698472070291814</v>
      </c>
      <c r="I51" s="66">
        <f t="shared" si="18"/>
        <v>0</v>
      </c>
      <c r="J51" s="66">
        <f t="shared" si="5"/>
        <v>1550.1</v>
      </c>
      <c r="K51" s="320" t="str">
        <f t="shared" si="6"/>
        <v> </v>
      </c>
      <c r="L51" s="207">
        <f t="shared" si="14"/>
        <v>2833.9</v>
      </c>
      <c r="M51" s="52">
        <f t="shared" si="15"/>
        <v>1550.1</v>
      </c>
      <c r="N51" s="52">
        <f t="shared" si="7"/>
        <v>1550.1</v>
      </c>
      <c r="O51" s="52">
        <f t="shared" si="8"/>
        <v>0</v>
      </c>
      <c r="P51" s="52">
        <f t="shared" si="0"/>
        <v>-1283.8000000000002</v>
      </c>
      <c r="Q51" s="52">
        <f t="shared" si="1"/>
        <v>54.698472070291814</v>
      </c>
      <c r="R51" s="66">
        <f t="shared" si="28"/>
        <v>0</v>
      </c>
      <c r="S51" s="126">
        <f t="shared" si="20"/>
        <v>1550.1</v>
      </c>
      <c r="T51" s="320" t="str">
        <f t="shared" si="29"/>
        <v> </v>
      </c>
      <c r="U51" s="381"/>
      <c r="V51" s="696"/>
      <c r="W51" s="668">
        <f t="shared" si="9"/>
        <v>0</v>
      </c>
      <c r="X51" s="52"/>
      <c r="Y51" s="52">
        <f t="shared" si="16"/>
        <v>0</v>
      </c>
      <c r="Z51" s="52" t="str">
        <f t="shared" si="10"/>
        <v> </v>
      </c>
      <c r="AA51" s="52"/>
      <c r="AB51" s="52">
        <f t="shared" si="30"/>
        <v>0</v>
      </c>
      <c r="AC51" s="208" t="str">
        <f>IF(AA51&lt;&gt;0,IF(V51/AA51*100&lt;0,"&lt;0",IF(V51/AA51*100&gt;200,"&gt;200",V51/AA51*100))," ")</f>
        <v> </v>
      </c>
      <c r="AD51" s="207"/>
      <c r="AE51" s="52"/>
      <c r="AF51" s="52">
        <f t="shared" si="33"/>
        <v>0</v>
      </c>
      <c r="AG51" s="52" t="str">
        <f t="shared" si="39"/>
        <v> </v>
      </c>
      <c r="AH51" s="52"/>
      <c r="AI51" s="52">
        <f t="shared" si="40"/>
        <v>0</v>
      </c>
      <c r="AJ51" s="208" t="str">
        <f>IF(AH51&lt;&gt;0,IF(AE51/AH51*100&lt;0,"&lt;0",IF(AE51/AH51*100&gt;200,"&gt;200",AE51/AH51*100))," ")</f>
        <v> </v>
      </c>
      <c r="AK51" s="272">
        <v>2833.9</v>
      </c>
      <c r="AL51" s="70">
        <v>1550.1</v>
      </c>
      <c r="AM51" s="52">
        <f t="shared" si="34"/>
        <v>-1283.8000000000002</v>
      </c>
      <c r="AN51" s="66">
        <f t="shared" si="11"/>
        <v>54.698472070291814</v>
      </c>
      <c r="AO51" s="71"/>
      <c r="AP51" s="52">
        <f t="shared" si="31"/>
        <v>1550.1</v>
      </c>
      <c r="AQ51" s="292" t="str">
        <f t="shared" si="12"/>
        <v> </v>
      </c>
      <c r="AR51" s="207"/>
      <c r="AS51" s="52"/>
      <c r="AT51" s="52">
        <f t="shared" si="13"/>
        <v>0</v>
      </c>
      <c r="AU51" s="52"/>
      <c r="AV51" s="52">
        <f>AS51-AR51</f>
        <v>0</v>
      </c>
      <c r="AW51" s="59" t="str">
        <f t="shared" si="41"/>
        <v> </v>
      </c>
      <c r="AX51" s="52"/>
      <c r="AY51" s="52">
        <f t="shared" si="32"/>
        <v>0</v>
      </c>
      <c r="AZ51" s="208" t="str">
        <f>IF(AX51&lt;&gt;0,IF(AS51/AX51*100&lt;0,"&lt;0",IF(AS51/AX51*100&gt;200,"&gt;200",AS51/AX51*100))," ")</f>
        <v> </v>
      </c>
    </row>
    <row r="52" spans="1:52" s="21" customFormat="1" ht="23.25" customHeight="1">
      <c r="A52" s="73" t="s">
        <v>56</v>
      </c>
      <c r="B52" s="345">
        <v>13</v>
      </c>
      <c r="C52" s="205">
        <f t="shared" si="37"/>
        <v>1301.1</v>
      </c>
      <c r="D52" s="49">
        <f t="shared" si="38"/>
        <v>223.2</v>
      </c>
      <c r="E52" s="49">
        <f t="shared" si="22"/>
        <v>1.2000000000000028</v>
      </c>
      <c r="F52" s="49">
        <f t="shared" si="23"/>
        <v>222</v>
      </c>
      <c r="G52" s="49">
        <f t="shared" si="3"/>
        <v>-1077.8999999999999</v>
      </c>
      <c r="H52" s="49">
        <f t="shared" si="4"/>
        <v>17.154715240949965</v>
      </c>
      <c r="I52" s="50">
        <f t="shared" si="18"/>
        <v>0</v>
      </c>
      <c r="J52" s="50">
        <f t="shared" si="5"/>
        <v>223.2</v>
      </c>
      <c r="K52" s="314" t="str">
        <f t="shared" si="6"/>
        <v> </v>
      </c>
      <c r="L52" s="205">
        <f t="shared" si="14"/>
        <v>1142.5</v>
      </c>
      <c r="M52" s="49">
        <f t="shared" si="15"/>
        <v>147.6</v>
      </c>
      <c r="N52" s="49">
        <f t="shared" si="7"/>
        <v>0</v>
      </c>
      <c r="O52" s="49">
        <f t="shared" si="8"/>
        <v>147.6</v>
      </c>
      <c r="P52" s="49">
        <f t="shared" si="0"/>
        <v>-994.9</v>
      </c>
      <c r="Q52" s="49">
        <f t="shared" si="1"/>
        <v>12.919037199124725</v>
      </c>
      <c r="R52" s="50">
        <f t="shared" si="28"/>
        <v>0</v>
      </c>
      <c r="S52" s="120">
        <f t="shared" si="20"/>
        <v>147.6</v>
      </c>
      <c r="T52" s="314" t="str">
        <f t="shared" si="29"/>
        <v> </v>
      </c>
      <c r="U52" s="680">
        <f>U53+U54</f>
        <v>1142.5</v>
      </c>
      <c r="V52" s="695">
        <f>V53+V54</f>
        <v>147.6</v>
      </c>
      <c r="W52" s="734">
        <f t="shared" si="9"/>
        <v>0</v>
      </c>
      <c r="X52" s="735">
        <f>X53+X54</f>
        <v>147.6</v>
      </c>
      <c r="Y52" s="49">
        <f t="shared" si="16"/>
        <v>-994.9</v>
      </c>
      <c r="Z52" s="49">
        <f t="shared" si="10"/>
        <v>12.919037199124725</v>
      </c>
      <c r="AA52" s="72">
        <f>AA53+AA54</f>
        <v>0</v>
      </c>
      <c r="AB52" s="72">
        <f t="shared" si="30"/>
        <v>147.6</v>
      </c>
      <c r="AC52" s="276"/>
      <c r="AD52" s="273">
        <f>AD53+AD54</f>
        <v>0</v>
      </c>
      <c r="AE52" s="72">
        <f>AE53+AE54</f>
        <v>0</v>
      </c>
      <c r="AF52" s="72">
        <f>AF53+AF54</f>
        <v>0</v>
      </c>
      <c r="AG52" s="177" t="str">
        <f t="shared" si="39"/>
        <v> </v>
      </c>
      <c r="AH52" s="72">
        <f>AH53+AH54</f>
        <v>0</v>
      </c>
      <c r="AI52" s="177">
        <f t="shared" si="40"/>
        <v>0</v>
      </c>
      <c r="AJ52" s="276"/>
      <c r="AK52" s="273">
        <f>AK53+AK54</f>
        <v>0</v>
      </c>
      <c r="AL52" s="72">
        <f>AL53+AL54</f>
        <v>0</v>
      </c>
      <c r="AM52" s="72">
        <f>AM53+AM54</f>
        <v>0</v>
      </c>
      <c r="AN52" s="50" t="str">
        <f t="shared" si="11"/>
        <v> </v>
      </c>
      <c r="AO52" s="72">
        <f>AO53+AO54</f>
        <v>0</v>
      </c>
      <c r="AP52" s="72">
        <f t="shared" si="31"/>
        <v>0</v>
      </c>
      <c r="AQ52" s="294" t="str">
        <f t="shared" si="12"/>
        <v> </v>
      </c>
      <c r="AR52" s="205">
        <f>AR53+AR54</f>
        <v>158.6</v>
      </c>
      <c r="AS52" s="49">
        <f>AS53+AS54</f>
        <v>75.6</v>
      </c>
      <c r="AT52" s="49">
        <f t="shared" si="13"/>
        <v>1.2000000000000028</v>
      </c>
      <c r="AU52" s="49">
        <f>AU53+AU54</f>
        <v>74.39999999999999</v>
      </c>
      <c r="AV52" s="78">
        <f>AS52-AR52</f>
        <v>-83</v>
      </c>
      <c r="AW52" s="78">
        <f t="shared" si="41"/>
        <v>47.66708701134931</v>
      </c>
      <c r="AX52" s="49">
        <f>AX53+AX54</f>
        <v>0</v>
      </c>
      <c r="AY52" s="49">
        <f t="shared" si="32"/>
        <v>75.6</v>
      </c>
      <c r="AZ52" s="206"/>
    </row>
    <row r="53" spans="1:52" ht="23.25" customHeight="1">
      <c r="A53" s="74" t="s">
        <v>57</v>
      </c>
      <c r="B53" s="347">
        <v>131</v>
      </c>
      <c r="C53" s="207">
        <f t="shared" si="37"/>
        <v>334.79999999999995</v>
      </c>
      <c r="D53" s="52">
        <f t="shared" si="38"/>
        <v>144.7</v>
      </c>
      <c r="E53" s="52">
        <f t="shared" si="22"/>
        <v>0.29999999999999716</v>
      </c>
      <c r="F53" s="52">
        <f t="shared" si="23"/>
        <v>144.39999999999998</v>
      </c>
      <c r="G53" s="52">
        <f t="shared" si="3"/>
        <v>-190.09999999999997</v>
      </c>
      <c r="H53" s="52">
        <f t="shared" si="4"/>
        <v>43.21983273596177</v>
      </c>
      <c r="I53" s="66">
        <f t="shared" si="18"/>
        <v>0</v>
      </c>
      <c r="J53" s="66">
        <f t="shared" si="5"/>
        <v>144.7</v>
      </c>
      <c r="K53" s="320" t="str">
        <f t="shared" si="6"/>
        <v> </v>
      </c>
      <c r="L53" s="207">
        <f t="shared" si="14"/>
        <v>193.2</v>
      </c>
      <c r="M53" s="52">
        <f t="shared" si="15"/>
        <v>75.6</v>
      </c>
      <c r="N53" s="52">
        <f t="shared" si="7"/>
        <v>0</v>
      </c>
      <c r="O53" s="52">
        <f t="shared" si="8"/>
        <v>75.6</v>
      </c>
      <c r="P53" s="52">
        <f t="shared" si="0"/>
        <v>-117.6</v>
      </c>
      <c r="Q53" s="52">
        <f t="shared" si="1"/>
        <v>39.130434782608695</v>
      </c>
      <c r="R53" s="66">
        <f t="shared" si="28"/>
        <v>0</v>
      </c>
      <c r="S53" s="126">
        <f t="shared" si="20"/>
        <v>75.6</v>
      </c>
      <c r="T53" s="320" t="str">
        <f t="shared" si="29"/>
        <v> </v>
      </c>
      <c r="U53" s="381">
        <v>193.2</v>
      </c>
      <c r="V53" s="696">
        <v>75.6</v>
      </c>
      <c r="W53" s="668">
        <f t="shared" si="9"/>
        <v>0</v>
      </c>
      <c r="X53" s="52">
        <v>75.6</v>
      </c>
      <c r="Y53" s="52">
        <f t="shared" si="16"/>
        <v>-117.6</v>
      </c>
      <c r="Z53" s="52">
        <f t="shared" si="10"/>
        <v>39.130434782608695</v>
      </c>
      <c r="AA53" s="52"/>
      <c r="AB53" s="52">
        <f t="shared" si="30"/>
        <v>75.6</v>
      </c>
      <c r="AC53" s="208"/>
      <c r="AD53" s="207"/>
      <c r="AE53" s="52"/>
      <c r="AF53" s="52">
        <f>AE53-AD53</f>
        <v>0</v>
      </c>
      <c r="AG53" s="52" t="str">
        <f t="shared" si="39"/>
        <v> </v>
      </c>
      <c r="AH53" s="52"/>
      <c r="AI53" s="52">
        <f t="shared" si="40"/>
        <v>0</v>
      </c>
      <c r="AJ53" s="208"/>
      <c r="AK53" s="207"/>
      <c r="AL53" s="52"/>
      <c r="AM53" s="52">
        <f>AL53-AK53</f>
        <v>0</v>
      </c>
      <c r="AN53" s="66" t="str">
        <f t="shared" si="11"/>
        <v> </v>
      </c>
      <c r="AO53" s="52"/>
      <c r="AP53" s="52">
        <f t="shared" si="31"/>
        <v>0</v>
      </c>
      <c r="AQ53" s="295" t="str">
        <f t="shared" si="12"/>
        <v> </v>
      </c>
      <c r="AR53" s="207">
        <v>141.6</v>
      </c>
      <c r="AS53" s="52">
        <v>69.1</v>
      </c>
      <c r="AT53" s="52">
        <f t="shared" si="13"/>
        <v>0.29999999999999716</v>
      </c>
      <c r="AU53" s="52">
        <v>68.8</v>
      </c>
      <c r="AV53" s="52">
        <f>AS53-AR53</f>
        <v>-72.5</v>
      </c>
      <c r="AW53" s="52">
        <f t="shared" si="41"/>
        <v>48.79943502824858</v>
      </c>
      <c r="AX53" s="52"/>
      <c r="AY53" s="52">
        <f t="shared" si="32"/>
        <v>69.1</v>
      </c>
      <c r="AZ53" s="208"/>
    </row>
    <row r="54" spans="1:52" ht="23.25" customHeight="1">
      <c r="A54" s="76" t="s">
        <v>63</v>
      </c>
      <c r="B54" s="347">
        <v>132</v>
      </c>
      <c r="C54" s="207">
        <f t="shared" si="37"/>
        <v>966.3</v>
      </c>
      <c r="D54" s="52">
        <f t="shared" si="38"/>
        <v>78.5</v>
      </c>
      <c r="E54" s="52">
        <f t="shared" si="22"/>
        <v>0.9000000000000004</v>
      </c>
      <c r="F54" s="52">
        <f t="shared" si="23"/>
        <v>77.6</v>
      </c>
      <c r="G54" s="52">
        <f t="shared" si="3"/>
        <v>-887.8</v>
      </c>
      <c r="H54" s="52">
        <f t="shared" si="4"/>
        <v>8.123771085584188</v>
      </c>
      <c r="I54" s="75">
        <f t="shared" si="18"/>
        <v>0</v>
      </c>
      <c r="J54" s="75">
        <f t="shared" si="5"/>
        <v>78.5</v>
      </c>
      <c r="K54" s="236" t="str">
        <f t="shared" si="6"/>
        <v> </v>
      </c>
      <c r="L54" s="207">
        <f t="shared" si="14"/>
        <v>949.3</v>
      </c>
      <c r="M54" s="52">
        <f t="shared" si="15"/>
        <v>72</v>
      </c>
      <c r="N54" s="52">
        <f t="shared" si="7"/>
        <v>0</v>
      </c>
      <c r="O54" s="52">
        <f t="shared" si="8"/>
        <v>72</v>
      </c>
      <c r="P54" s="52">
        <f t="shared" si="0"/>
        <v>-877.3</v>
      </c>
      <c r="Q54" s="52">
        <f t="shared" si="1"/>
        <v>7.584535973875488</v>
      </c>
      <c r="R54" s="75">
        <f t="shared" si="28"/>
        <v>0</v>
      </c>
      <c r="S54" s="128">
        <f t="shared" si="20"/>
        <v>72</v>
      </c>
      <c r="T54" s="236" t="str">
        <f t="shared" si="29"/>
        <v> </v>
      </c>
      <c r="U54" s="381">
        <v>949.3</v>
      </c>
      <c r="V54" s="696">
        <f>59.3+12.7</f>
        <v>72</v>
      </c>
      <c r="W54" s="668">
        <f t="shared" si="9"/>
        <v>0</v>
      </c>
      <c r="X54" s="52">
        <f>59.3+12.7</f>
        <v>72</v>
      </c>
      <c r="Y54" s="52">
        <f t="shared" si="16"/>
        <v>-877.3</v>
      </c>
      <c r="Z54" s="52">
        <f t="shared" si="10"/>
        <v>7.584535973875488</v>
      </c>
      <c r="AA54" s="52"/>
      <c r="AB54" s="52">
        <f t="shared" si="30"/>
        <v>72</v>
      </c>
      <c r="AC54" s="208"/>
      <c r="AD54" s="207"/>
      <c r="AE54" s="52"/>
      <c r="AF54" s="52">
        <f>AE54-AD54</f>
        <v>0</v>
      </c>
      <c r="AG54" s="52" t="str">
        <f t="shared" si="39"/>
        <v> </v>
      </c>
      <c r="AH54" s="52"/>
      <c r="AI54" s="52">
        <f t="shared" si="40"/>
        <v>0</v>
      </c>
      <c r="AJ54" s="208"/>
      <c r="AK54" s="207"/>
      <c r="AL54" s="52"/>
      <c r="AM54" s="52">
        <f>AL54-AK54</f>
        <v>0</v>
      </c>
      <c r="AN54" s="75" t="str">
        <f t="shared" si="11"/>
        <v> </v>
      </c>
      <c r="AO54" s="52"/>
      <c r="AP54" s="52">
        <f t="shared" si="31"/>
        <v>0</v>
      </c>
      <c r="AQ54" s="296" t="str">
        <f t="shared" si="12"/>
        <v> </v>
      </c>
      <c r="AR54" s="207">
        <v>17</v>
      </c>
      <c r="AS54" s="52">
        <v>6.5</v>
      </c>
      <c r="AT54" s="52">
        <f t="shared" si="13"/>
        <v>0.9000000000000004</v>
      </c>
      <c r="AU54" s="52">
        <v>5.6</v>
      </c>
      <c r="AV54" s="52">
        <f aca="true" t="shared" si="42" ref="AV54:AV64">AS54-AR54</f>
        <v>-10.5</v>
      </c>
      <c r="AW54" s="52">
        <f t="shared" si="41"/>
        <v>38.23529411764706</v>
      </c>
      <c r="AX54" s="52"/>
      <c r="AY54" s="52">
        <f t="shared" si="32"/>
        <v>6.5</v>
      </c>
      <c r="AZ54" s="208"/>
    </row>
    <row r="55" spans="1:52" s="10" customFormat="1" ht="23.25" customHeight="1">
      <c r="A55" s="80" t="s">
        <v>52</v>
      </c>
      <c r="B55" s="345">
        <v>14</v>
      </c>
      <c r="C55" s="274">
        <f t="shared" si="37"/>
        <v>2210.2</v>
      </c>
      <c r="D55" s="78">
        <f t="shared" si="38"/>
        <v>1041.2</v>
      </c>
      <c r="E55" s="78">
        <f t="shared" si="22"/>
        <v>1032.7</v>
      </c>
      <c r="F55" s="78">
        <f t="shared" si="23"/>
        <v>8.5</v>
      </c>
      <c r="G55" s="78">
        <f t="shared" si="3"/>
        <v>-1168.9999999999998</v>
      </c>
      <c r="H55" s="78">
        <f t="shared" si="4"/>
        <v>47.108858926793964</v>
      </c>
      <c r="I55" s="79">
        <f t="shared" si="18"/>
        <v>0</v>
      </c>
      <c r="J55" s="79">
        <f t="shared" si="5"/>
        <v>1041.2</v>
      </c>
      <c r="K55" s="322" t="str">
        <f t="shared" si="6"/>
        <v> </v>
      </c>
      <c r="L55" s="274">
        <f t="shared" si="14"/>
        <v>1470</v>
      </c>
      <c r="M55" s="78">
        <f t="shared" si="15"/>
        <v>784.1000000000001</v>
      </c>
      <c r="N55" s="78">
        <f t="shared" si="7"/>
        <v>775.6000000000001</v>
      </c>
      <c r="O55" s="78">
        <f t="shared" si="8"/>
        <v>8.5</v>
      </c>
      <c r="P55" s="78">
        <f t="shared" si="0"/>
        <v>-685.8999999999999</v>
      </c>
      <c r="Q55" s="78">
        <f t="shared" si="1"/>
        <v>53.340136054421784</v>
      </c>
      <c r="R55" s="79">
        <f t="shared" si="28"/>
        <v>0</v>
      </c>
      <c r="S55" s="129">
        <f t="shared" si="20"/>
        <v>784.1000000000001</v>
      </c>
      <c r="T55" s="322" t="str">
        <f t="shared" si="29"/>
        <v> </v>
      </c>
      <c r="U55" s="684">
        <f>U56+U61+U65+U66+U67</f>
        <v>1457.8</v>
      </c>
      <c r="V55" s="702">
        <f>V56+V61+V65+V66+V67</f>
        <v>778.4000000000001</v>
      </c>
      <c r="W55" s="740">
        <f t="shared" si="9"/>
        <v>769.9000000000001</v>
      </c>
      <c r="X55" s="77">
        <f>X56+X61+X65+X66+X67</f>
        <v>8.5</v>
      </c>
      <c r="Y55" s="78">
        <f t="shared" si="16"/>
        <v>-679.3999999999999</v>
      </c>
      <c r="Z55" s="78">
        <f t="shared" si="10"/>
        <v>53.395527507202644</v>
      </c>
      <c r="AA55" s="78">
        <f>AA56+AA61+AA65+AA66+AA67</f>
        <v>0</v>
      </c>
      <c r="AB55" s="78">
        <f t="shared" si="30"/>
        <v>778.4000000000001</v>
      </c>
      <c r="AC55" s="215"/>
      <c r="AD55" s="274">
        <f>AD56+AD61+AD65+AD66+AD67</f>
        <v>5.5</v>
      </c>
      <c r="AE55" s="78">
        <f>AE56+AE61+AE65+AE66+AE67</f>
        <v>2.7</v>
      </c>
      <c r="AF55" s="78">
        <f>AF56+AF61+AF65+AF66+AF67</f>
        <v>-2.8</v>
      </c>
      <c r="AG55" s="52">
        <f t="shared" si="39"/>
        <v>49.09090909090909</v>
      </c>
      <c r="AH55" s="78">
        <f>AH56+AH61+AH65+AH66+AH67</f>
        <v>0</v>
      </c>
      <c r="AI55" s="52">
        <f t="shared" si="40"/>
        <v>2.7</v>
      </c>
      <c r="AJ55" s="215"/>
      <c r="AK55" s="274">
        <f>AK56+AK61+AK65+AK66+AK67</f>
        <v>6.699999999999999</v>
      </c>
      <c r="AL55" s="78">
        <f>AL56+AL61+AL65+AL66+AL67</f>
        <v>3</v>
      </c>
      <c r="AM55" s="78">
        <f>AM56+AM61+AM65+AM66+AM67</f>
        <v>-3.7</v>
      </c>
      <c r="AN55" s="79">
        <f t="shared" si="11"/>
        <v>44.77611940298508</v>
      </c>
      <c r="AO55" s="78">
        <f>AO56+AO61+AO65+AO66+AO67</f>
        <v>0</v>
      </c>
      <c r="AP55" s="78">
        <f t="shared" si="31"/>
        <v>3</v>
      </c>
      <c r="AQ55" s="297" t="str">
        <f t="shared" si="12"/>
        <v> </v>
      </c>
      <c r="AR55" s="205">
        <f>AR56+AR61+AR65+AR66+AR67+AR68</f>
        <v>740.2</v>
      </c>
      <c r="AS55" s="49">
        <f>AS56+AS61+AS65+AS66+AS67+AS68</f>
        <v>257.09999999999997</v>
      </c>
      <c r="AT55" s="49">
        <f t="shared" si="13"/>
        <v>257.09999999999997</v>
      </c>
      <c r="AU55" s="49">
        <f>AU56+AU61+AU65+AU66+AU67</f>
        <v>0</v>
      </c>
      <c r="AV55" s="78">
        <f t="shared" si="42"/>
        <v>-483.1000000000001</v>
      </c>
      <c r="AW55" s="49">
        <f t="shared" si="41"/>
        <v>34.733855714671705</v>
      </c>
      <c r="AX55" s="78">
        <f>AX56+AX61+AX65+AX66+AX67</f>
        <v>0</v>
      </c>
      <c r="AY55" s="78">
        <f t="shared" si="32"/>
        <v>257.09999999999997</v>
      </c>
      <c r="AZ55" s="215"/>
    </row>
    <row r="56" spans="1:52" ht="24.75" customHeight="1">
      <c r="A56" s="74" t="s">
        <v>53</v>
      </c>
      <c r="B56" s="347" t="s">
        <v>329</v>
      </c>
      <c r="C56" s="207">
        <f t="shared" si="37"/>
        <v>310.7</v>
      </c>
      <c r="D56" s="52">
        <f t="shared" si="38"/>
        <v>207.2</v>
      </c>
      <c r="E56" s="52">
        <f t="shared" si="22"/>
        <v>205.2</v>
      </c>
      <c r="F56" s="52">
        <f t="shared" si="23"/>
        <v>2</v>
      </c>
      <c r="G56" s="52">
        <f t="shared" si="3"/>
        <v>-103.5</v>
      </c>
      <c r="H56" s="52">
        <f t="shared" si="4"/>
        <v>66.68812359188928</v>
      </c>
      <c r="I56" s="66">
        <f t="shared" si="18"/>
        <v>0</v>
      </c>
      <c r="J56" s="66">
        <f t="shared" si="5"/>
        <v>207.2</v>
      </c>
      <c r="K56" s="320" t="str">
        <f t="shared" si="6"/>
        <v> </v>
      </c>
      <c r="L56" s="207">
        <f t="shared" si="14"/>
        <v>213.2</v>
      </c>
      <c r="M56" s="52">
        <f t="shared" si="15"/>
        <v>167.89999999999998</v>
      </c>
      <c r="N56" s="52">
        <f t="shared" si="7"/>
        <v>165.89999999999998</v>
      </c>
      <c r="O56" s="52">
        <f t="shared" si="8"/>
        <v>2</v>
      </c>
      <c r="P56" s="52">
        <f t="shared" si="0"/>
        <v>-45.30000000000001</v>
      </c>
      <c r="Q56" s="52">
        <f t="shared" si="1"/>
        <v>78.75234521575985</v>
      </c>
      <c r="R56" s="66">
        <f t="shared" si="28"/>
        <v>0</v>
      </c>
      <c r="S56" s="126">
        <f t="shared" si="20"/>
        <v>167.89999999999998</v>
      </c>
      <c r="T56" s="320" t="str">
        <f t="shared" si="29"/>
        <v> </v>
      </c>
      <c r="U56" s="381">
        <f>U58+U59+U60</f>
        <v>208.5</v>
      </c>
      <c r="V56" s="696">
        <f>V58+V59+V60</f>
        <v>167.89999999999998</v>
      </c>
      <c r="W56" s="668">
        <f t="shared" si="9"/>
        <v>165.89999999999998</v>
      </c>
      <c r="X56" s="52">
        <f>X58+X59+X60</f>
        <v>2</v>
      </c>
      <c r="Y56" s="52">
        <f t="shared" si="16"/>
        <v>-40.60000000000002</v>
      </c>
      <c r="Z56" s="52">
        <f t="shared" si="10"/>
        <v>80.52757793764988</v>
      </c>
      <c r="AA56" s="52"/>
      <c r="AB56" s="52">
        <f t="shared" si="30"/>
        <v>167.89999999999998</v>
      </c>
      <c r="AC56" s="208" t="str">
        <f>IF(AA56&lt;&gt;0,IF(V56/AA56*100&lt;0,"&lt;0",IF(V56/AA56*100&gt;200,"&gt;200",V56/AA56*100))," ")</f>
        <v> </v>
      </c>
      <c r="AD56" s="277">
        <f>AD58+AD59</f>
        <v>2.2</v>
      </c>
      <c r="AE56" s="370">
        <f>AE58+AE59</f>
        <v>0</v>
      </c>
      <c r="AF56" s="52">
        <f aca="true" t="shared" si="43" ref="AF56:AF67">AE56-AD56</f>
        <v>-2.2</v>
      </c>
      <c r="AG56" s="52">
        <f>IF(AD56&lt;&gt;0,IF(AE56/AD56*100&lt;0,"&lt;0",IF(AE56/AD56*100&gt;200,"&gt;200",AE56/AD56*100))," ")</f>
        <v>0</v>
      </c>
      <c r="AH56" s="71"/>
      <c r="AI56" s="52">
        <f>AE56-AH56</f>
        <v>0</v>
      </c>
      <c r="AJ56" s="208" t="str">
        <f>IF(AH56&lt;&gt;0,IF(AE56/AH56*100&lt;0,"&lt;0",IF(AE56/AH56*100&gt;200,"&gt;200",AE56/AH56*100))," ")</f>
        <v> </v>
      </c>
      <c r="AK56" s="272">
        <f>AK58+AK59</f>
        <v>2.5</v>
      </c>
      <c r="AL56" s="70"/>
      <c r="AM56" s="52">
        <f aca="true" t="shared" si="44" ref="AM56:AM67">AL56-AK56</f>
        <v>-2.5</v>
      </c>
      <c r="AN56" s="320">
        <f t="shared" si="11"/>
        <v>0</v>
      </c>
      <c r="AO56" s="567"/>
      <c r="AP56" s="52">
        <f t="shared" si="31"/>
        <v>0</v>
      </c>
      <c r="AQ56" s="565" t="str">
        <f t="shared" si="12"/>
        <v> </v>
      </c>
      <c r="AR56" s="566">
        <f>AR58+AR59+AR60</f>
        <v>97.5</v>
      </c>
      <c r="AS56" s="52">
        <f>AS58+AS59+AS60</f>
        <v>39.3</v>
      </c>
      <c r="AT56" s="52">
        <f t="shared" si="13"/>
        <v>39.3</v>
      </c>
      <c r="AU56" s="52">
        <f>AU58+AU59+AU60</f>
        <v>0</v>
      </c>
      <c r="AV56" s="52">
        <f t="shared" si="42"/>
        <v>-58.2</v>
      </c>
      <c r="AW56" s="52">
        <f t="shared" si="41"/>
        <v>40.30769230769231</v>
      </c>
      <c r="AX56" s="52"/>
      <c r="AY56" s="52">
        <f t="shared" si="32"/>
        <v>39.3</v>
      </c>
      <c r="AZ56" s="208" t="str">
        <f>IF(AX56&lt;&gt;0,IF(AS56/AX56*100&lt;0,"&lt;0",IF(AS56/AX56*100&gt;200,"&gt;200",AS56/AX56*100))," ")</f>
        <v> </v>
      </c>
    </row>
    <row r="57" spans="1:52" ht="18" customHeight="1">
      <c r="A57" s="252" t="s">
        <v>15</v>
      </c>
      <c r="B57" s="347"/>
      <c r="C57" s="207"/>
      <c r="D57" s="52"/>
      <c r="E57" s="52">
        <f t="shared" si="22"/>
        <v>0</v>
      </c>
      <c r="F57" s="52">
        <f t="shared" si="23"/>
        <v>0</v>
      </c>
      <c r="G57" s="52"/>
      <c r="H57" s="52"/>
      <c r="I57" s="66"/>
      <c r="J57" s="66"/>
      <c r="K57" s="320"/>
      <c r="L57" s="207"/>
      <c r="M57" s="52"/>
      <c r="N57" s="52"/>
      <c r="O57" s="52"/>
      <c r="P57" s="52"/>
      <c r="Q57" s="52"/>
      <c r="R57" s="66"/>
      <c r="S57" s="126"/>
      <c r="T57" s="320"/>
      <c r="U57" s="381"/>
      <c r="V57" s="696"/>
      <c r="W57" s="668"/>
      <c r="X57" s="52"/>
      <c r="Y57" s="52">
        <f t="shared" si="16"/>
        <v>0</v>
      </c>
      <c r="Z57" s="52" t="str">
        <f t="shared" si="10"/>
        <v> </v>
      </c>
      <c r="AA57" s="52"/>
      <c r="AB57" s="52"/>
      <c r="AC57" s="208"/>
      <c r="AD57" s="277"/>
      <c r="AE57" s="81"/>
      <c r="AF57" s="52">
        <f t="shared" si="43"/>
        <v>0</v>
      </c>
      <c r="AG57" s="52" t="str">
        <f aca="true" t="shared" si="45" ref="AG57:AG66">IF(AD57&lt;&gt;0,IF(AE57/AD57*100&lt;0,"&lt;0",IF(AE57/AD57*100&gt;200,"&gt;200",AE57/AD57*100))," ")</f>
        <v> </v>
      </c>
      <c r="AH57" s="71"/>
      <c r="AI57" s="52"/>
      <c r="AJ57" s="208"/>
      <c r="AK57" s="207"/>
      <c r="AL57" s="52"/>
      <c r="AM57" s="52">
        <f t="shared" si="44"/>
        <v>0</v>
      </c>
      <c r="AN57" s="66" t="str">
        <f t="shared" si="11"/>
        <v> </v>
      </c>
      <c r="AO57" s="71"/>
      <c r="AP57" s="52"/>
      <c r="AQ57" s="295"/>
      <c r="AR57" s="207"/>
      <c r="AS57" s="52"/>
      <c r="AT57" s="52"/>
      <c r="AU57" s="52"/>
      <c r="AV57" s="52">
        <f t="shared" si="42"/>
        <v>0</v>
      </c>
      <c r="AW57" s="52" t="str">
        <f t="shared" si="41"/>
        <v> </v>
      </c>
      <c r="AX57" s="52"/>
      <c r="AY57" s="52"/>
      <c r="AZ57" s="208"/>
    </row>
    <row r="58" spans="1:52" ht="24.75" customHeight="1">
      <c r="A58" s="196" t="s">
        <v>282</v>
      </c>
      <c r="B58" s="349">
        <v>1411</v>
      </c>
      <c r="C58" s="207">
        <f aca="true" t="shared" si="46" ref="C58:D61">L58+AR58</f>
        <v>80.80000000000001</v>
      </c>
      <c r="D58" s="52">
        <f t="shared" si="46"/>
        <v>42.9</v>
      </c>
      <c r="E58" s="52">
        <f t="shared" si="22"/>
        <v>40.9</v>
      </c>
      <c r="F58" s="52">
        <f t="shared" si="23"/>
        <v>2</v>
      </c>
      <c r="G58" s="52">
        <f t="shared" si="3"/>
        <v>-37.90000000000001</v>
      </c>
      <c r="H58" s="52">
        <f t="shared" si="4"/>
        <v>53.094059405940584</v>
      </c>
      <c r="I58" s="66"/>
      <c r="J58" s="66"/>
      <c r="K58" s="320"/>
      <c r="L58" s="207">
        <f t="shared" si="14"/>
        <v>79.9</v>
      </c>
      <c r="M58" s="52">
        <f t="shared" si="15"/>
        <v>42.8</v>
      </c>
      <c r="N58" s="52">
        <f t="shared" si="7"/>
        <v>40.8</v>
      </c>
      <c r="O58" s="52">
        <f t="shared" si="8"/>
        <v>2</v>
      </c>
      <c r="P58" s="52">
        <f t="shared" si="0"/>
        <v>-37.10000000000001</v>
      </c>
      <c r="Q58" s="52">
        <f t="shared" si="1"/>
        <v>53.56695869837296</v>
      </c>
      <c r="R58" s="66"/>
      <c r="S58" s="126"/>
      <c r="T58" s="320"/>
      <c r="U58" s="381">
        <v>75.2</v>
      </c>
      <c r="V58" s="696">
        <v>42.8</v>
      </c>
      <c r="W58" s="668">
        <f t="shared" si="9"/>
        <v>40.8</v>
      </c>
      <c r="X58" s="52">
        <v>2</v>
      </c>
      <c r="Y58" s="52">
        <f t="shared" si="16"/>
        <v>-32.400000000000006</v>
      </c>
      <c r="Z58" s="52">
        <f t="shared" si="10"/>
        <v>56.914893617021264</v>
      </c>
      <c r="AA58" s="52"/>
      <c r="AB58" s="52"/>
      <c r="AC58" s="208"/>
      <c r="AD58" s="277">
        <v>2.2</v>
      </c>
      <c r="AE58" s="81"/>
      <c r="AF58" s="52">
        <f t="shared" si="43"/>
        <v>-2.2</v>
      </c>
      <c r="AG58" s="52">
        <f t="shared" si="45"/>
        <v>0</v>
      </c>
      <c r="AH58" s="71"/>
      <c r="AI58" s="52"/>
      <c r="AJ58" s="208"/>
      <c r="AK58" s="272">
        <v>2.5</v>
      </c>
      <c r="AL58" s="70"/>
      <c r="AM58" s="52">
        <f t="shared" si="44"/>
        <v>-2.5</v>
      </c>
      <c r="AN58" s="66">
        <f t="shared" si="11"/>
        <v>0</v>
      </c>
      <c r="AO58" s="71"/>
      <c r="AP58" s="52"/>
      <c r="AQ58" s="295"/>
      <c r="AR58" s="207">
        <v>0.9</v>
      </c>
      <c r="AS58" s="52">
        <v>0.1</v>
      </c>
      <c r="AT58" s="52">
        <f t="shared" si="13"/>
        <v>0.1</v>
      </c>
      <c r="AU58" s="52"/>
      <c r="AV58" s="52">
        <f t="shared" si="42"/>
        <v>-0.8</v>
      </c>
      <c r="AW58" s="52">
        <f t="shared" si="41"/>
        <v>11.111111111111112</v>
      </c>
      <c r="AX58" s="52"/>
      <c r="AY58" s="52"/>
      <c r="AZ58" s="208"/>
    </row>
    <row r="59" spans="1:52" ht="24.75" customHeight="1">
      <c r="A59" s="196" t="s">
        <v>283</v>
      </c>
      <c r="B59" s="349">
        <v>1412</v>
      </c>
      <c r="C59" s="207">
        <f t="shared" si="46"/>
        <v>137.70000000000002</v>
      </c>
      <c r="D59" s="52">
        <f t="shared" si="46"/>
        <v>126.80000000000001</v>
      </c>
      <c r="E59" s="52">
        <f t="shared" si="22"/>
        <v>126.80000000000001</v>
      </c>
      <c r="F59" s="52">
        <f aca="true" t="shared" si="47" ref="F59:F76">O59+AU59</f>
        <v>0</v>
      </c>
      <c r="G59" s="52">
        <f>D59-C59</f>
        <v>-10.900000000000006</v>
      </c>
      <c r="H59" s="52">
        <f t="shared" si="4"/>
        <v>92.08424110384894</v>
      </c>
      <c r="I59" s="66"/>
      <c r="J59" s="66"/>
      <c r="K59" s="320"/>
      <c r="L59" s="207">
        <f t="shared" si="14"/>
        <v>133.3</v>
      </c>
      <c r="M59" s="52">
        <f t="shared" si="15"/>
        <v>123.9</v>
      </c>
      <c r="N59" s="52">
        <f t="shared" si="7"/>
        <v>123.9</v>
      </c>
      <c r="O59" s="52">
        <f t="shared" si="8"/>
        <v>0</v>
      </c>
      <c r="P59" s="52">
        <f t="shared" si="0"/>
        <v>-9.400000000000006</v>
      </c>
      <c r="Q59" s="52">
        <f t="shared" si="1"/>
        <v>92.94823705926481</v>
      </c>
      <c r="R59" s="66"/>
      <c r="S59" s="126"/>
      <c r="T59" s="320"/>
      <c r="U59" s="381">
        <v>133.3</v>
      </c>
      <c r="V59" s="696">
        <v>123.9</v>
      </c>
      <c r="W59" s="668">
        <f t="shared" si="9"/>
        <v>123.9</v>
      </c>
      <c r="X59" s="52"/>
      <c r="Y59" s="52">
        <f t="shared" si="16"/>
        <v>-9.400000000000006</v>
      </c>
      <c r="Z59" s="52">
        <f t="shared" si="10"/>
        <v>92.94823705926481</v>
      </c>
      <c r="AA59" s="52"/>
      <c r="AB59" s="52"/>
      <c r="AC59" s="208"/>
      <c r="AD59" s="277"/>
      <c r="AE59" s="81"/>
      <c r="AF59" s="52">
        <f t="shared" si="43"/>
        <v>0</v>
      </c>
      <c r="AG59" s="52" t="str">
        <f t="shared" si="45"/>
        <v> </v>
      </c>
      <c r="AH59" s="71"/>
      <c r="AI59" s="52"/>
      <c r="AJ59" s="208"/>
      <c r="AK59" s="272"/>
      <c r="AL59" s="70"/>
      <c r="AM59" s="52">
        <f t="shared" si="44"/>
        <v>0</v>
      </c>
      <c r="AN59" s="66" t="str">
        <f t="shared" si="11"/>
        <v> </v>
      </c>
      <c r="AO59" s="71"/>
      <c r="AP59" s="52"/>
      <c r="AQ59" s="295"/>
      <c r="AR59" s="207">
        <v>4.4</v>
      </c>
      <c r="AS59" s="52">
        <v>2.9</v>
      </c>
      <c r="AT59" s="52">
        <f t="shared" si="13"/>
        <v>2.9</v>
      </c>
      <c r="AU59" s="52"/>
      <c r="AV59" s="52">
        <f t="shared" si="42"/>
        <v>-1.5000000000000004</v>
      </c>
      <c r="AW59" s="52">
        <f t="shared" si="41"/>
        <v>65.9090909090909</v>
      </c>
      <c r="AX59" s="52"/>
      <c r="AY59" s="52"/>
      <c r="AZ59" s="208"/>
    </row>
    <row r="60" spans="1:52" ht="24.75" customHeight="1">
      <c r="A60" s="196" t="s">
        <v>327</v>
      </c>
      <c r="B60" s="349">
        <v>1415</v>
      </c>
      <c r="C60" s="207">
        <f t="shared" si="46"/>
        <v>92.2</v>
      </c>
      <c r="D60" s="52">
        <f t="shared" si="46"/>
        <v>37.5</v>
      </c>
      <c r="E60" s="52">
        <f t="shared" si="22"/>
        <v>37.5</v>
      </c>
      <c r="F60" s="52">
        <f t="shared" si="47"/>
        <v>0</v>
      </c>
      <c r="G60" s="52">
        <f>D60-C60</f>
        <v>-54.7</v>
      </c>
      <c r="H60" s="52">
        <f t="shared" si="4"/>
        <v>40.67245119305857</v>
      </c>
      <c r="I60" s="66"/>
      <c r="J60" s="66"/>
      <c r="K60" s="320"/>
      <c r="L60" s="207">
        <f t="shared" si="14"/>
        <v>0</v>
      </c>
      <c r="M60" s="52">
        <f t="shared" si="15"/>
        <v>1.2</v>
      </c>
      <c r="N60" s="52">
        <f t="shared" si="7"/>
        <v>1.2</v>
      </c>
      <c r="O60" s="52">
        <f t="shared" si="8"/>
        <v>0</v>
      </c>
      <c r="P60" s="52">
        <f t="shared" si="0"/>
        <v>1.2</v>
      </c>
      <c r="Q60" s="52" t="str">
        <f t="shared" si="1"/>
        <v> </v>
      </c>
      <c r="R60" s="66"/>
      <c r="S60" s="126"/>
      <c r="T60" s="320"/>
      <c r="U60" s="381"/>
      <c r="V60" s="696">
        <v>1.2</v>
      </c>
      <c r="W60" s="668">
        <f t="shared" si="9"/>
        <v>1.2</v>
      </c>
      <c r="X60" s="52"/>
      <c r="Y60" s="52">
        <f t="shared" si="16"/>
        <v>1.2</v>
      </c>
      <c r="Z60" s="52" t="str">
        <f t="shared" si="10"/>
        <v> </v>
      </c>
      <c r="AA60" s="52"/>
      <c r="AB60" s="52"/>
      <c r="AC60" s="208"/>
      <c r="AD60" s="277"/>
      <c r="AE60" s="81"/>
      <c r="AF60" s="52"/>
      <c r="AG60" s="52"/>
      <c r="AH60" s="71"/>
      <c r="AI60" s="52"/>
      <c r="AJ60" s="208"/>
      <c r="AK60" s="272"/>
      <c r="AL60" s="70"/>
      <c r="AM60" s="52"/>
      <c r="AN60" s="66"/>
      <c r="AO60" s="71"/>
      <c r="AP60" s="52"/>
      <c r="AQ60" s="295"/>
      <c r="AR60" s="207">
        <v>92.2</v>
      </c>
      <c r="AS60" s="52">
        <v>36.3</v>
      </c>
      <c r="AT60" s="52">
        <f t="shared" si="13"/>
        <v>36.3</v>
      </c>
      <c r="AU60" s="52"/>
      <c r="AV60" s="52">
        <f t="shared" si="42"/>
        <v>-55.900000000000006</v>
      </c>
      <c r="AW60" s="52">
        <f t="shared" si="41"/>
        <v>39.37093275488069</v>
      </c>
      <c r="AX60" s="52"/>
      <c r="AY60" s="52"/>
      <c r="AZ60" s="208"/>
    </row>
    <row r="61" spans="1:52" ht="23.25" customHeight="1">
      <c r="A61" s="74" t="s">
        <v>65</v>
      </c>
      <c r="B61" s="347" t="s">
        <v>294</v>
      </c>
      <c r="C61" s="207">
        <f t="shared" si="46"/>
        <v>1357</v>
      </c>
      <c r="D61" s="52">
        <f t="shared" si="46"/>
        <v>674.7</v>
      </c>
      <c r="E61" s="52">
        <f>W61+AE61+AL61+AT61</f>
        <v>674.7</v>
      </c>
      <c r="F61" s="52">
        <f t="shared" si="47"/>
        <v>0</v>
      </c>
      <c r="G61" s="52">
        <f>D61-C61</f>
        <v>-682.3</v>
      </c>
      <c r="H61" s="52">
        <f t="shared" si="4"/>
        <v>49.71997052321298</v>
      </c>
      <c r="I61" s="66">
        <f t="shared" si="18"/>
        <v>0</v>
      </c>
      <c r="J61" s="66">
        <f t="shared" si="5"/>
        <v>674.7</v>
      </c>
      <c r="K61" s="320" t="str">
        <f t="shared" si="6"/>
        <v> </v>
      </c>
      <c r="L61" s="207">
        <f t="shared" si="14"/>
        <v>1007.0999999999999</v>
      </c>
      <c r="M61" s="52">
        <f t="shared" si="15"/>
        <v>510.6</v>
      </c>
      <c r="N61" s="52">
        <f t="shared" si="7"/>
        <v>510.6</v>
      </c>
      <c r="O61" s="52">
        <f t="shared" si="8"/>
        <v>0</v>
      </c>
      <c r="P61" s="52">
        <f t="shared" si="0"/>
        <v>-496.4999999999999</v>
      </c>
      <c r="Q61" s="52">
        <f t="shared" si="1"/>
        <v>50.700029788501645</v>
      </c>
      <c r="R61" s="66">
        <f t="shared" si="28"/>
        <v>0</v>
      </c>
      <c r="S61" s="126">
        <f t="shared" si="20"/>
        <v>510.6</v>
      </c>
      <c r="T61" s="320" t="str">
        <f t="shared" si="29"/>
        <v> </v>
      </c>
      <c r="U61" s="381">
        <f>U63+U64</f>
        <v>1007.0999999999999</v>
      </c>
      <c r="V61" s="696">
        <f>V63+V64</f>
        <v>510.6</v>
      </c>
      <c r="W61" s="668">
        <f t="shared" si="9"/>
        <v>510.6</v>
      </c>
      <c r="X61" s="52">
        <f>X63+X64</f>
        <v>0</v>
      </c>
      <c r="Y61" s="52">
        <f t="shared" si="16"/>
        <v>-496.4999999999999</v>
      </c>
      <c r="Z61" s="52">
        <f t="shared" si="10"/>
        <v>50.700029788501645</v>
      </c>
      <c r="AA61" s="52"/>
      <c r="AB61" s="52">
        <f t="shared" si="30"/>
        <v>510.6</v>
      </c>
      <c r="AC61" s="208" t="str">
        <f>IF(AA61&lt;&gt;0,IF(V61/AA61*100&lt;0,"&lt;0",IF(V61/AA61*100&gt;200,"&gt;200",V61/AA61*100))," ")</f>
        <v> </v>
      </c>
      <c r="AD61" s="272"/>
      <c r="AE61" s="70"/>
      <c r="AF61" s="52">
        <f t="shared" si="43"/>
        <v>0</v>
      </c>
      <c r="AG61" s="52" t="str">
        <f t="shared" si="45"/>
        <v> </v>
      </c>
      <c r="AH61" s="71"/>
      <c r="AI61" s="52">
        <f>AE61-AH61</f>
        <v>0</v>
      </c>
      <c r="AJ61" s="208" t="str">
        <f>IF(AH61&lt;&gt;0,IF(AE61/AH61*100&lt;0,"&lt;0",IF(AE61/AH61*100&gt;200,"&gt;200",AE61/AH61*100))," ")</f>
        <v> </v>
      </c>
      <c r="AK61" s="272"/>
      <c r="AL61" s="70"/>
      <c r="AM61" s="52">
        <f t="shared" si="44"/>
        <v>0</v>
      </c>
      <c r="AN61" s="66" t="str">
        <f t="shared" si="11"/>
        <v> </v>
      </c>
      <c r="AO61" s="71"/>
      <c r="AP61" s="52">
        <f t="shared" si="31"/>
        <v>0</v>
      </c>
      <c r="AQ61" s="295" t="str">
        <f t="shared" si="12"/>
        <v> </v>
      </c>
      <c r="AR61" s="229">
        <f>AR63+AR64</f>
        <v>349.90000000000003</v>
      </c>
      <c r="AS61" s="52">
        <f>AS63+AS64</f>
        <v>164.1</v>
      </c>
      <c r="AT61" s="52">
        <f t="shared" si="13"/>
        <v>164.1</v>
      </c>
      <c r="AU61" s="52">
        <f>AU63+AU64</f>
        <v>0</v>
      </c>
      <c r="AV61" s="52">
        <f t="shared" si="42"/>
        <v>-185.80000000000004</v>
      </c>
      <c r="AW61" s="52">
        <f t="shared" si="41"/>
        <v>46.89911403258073</v>
      </c>
      <c r="AX61" s="52"/>
      <c r="AY61" s="52">
        <f t="shared" si="32"/>
        <v>164.1</v>
      </c>
      <c r="AZ61" s="208" t="str">
        <f>IF(AX61&lt;&gt;0,IF(AS61/AX61*100&lt;0,"&lt;0",IF(AS61/AX61*100&gt;200,"&gt;200",AS61/AX61*100))," ")</f>
        <v> </v>
      </c>
    </row>
    <row r="62" spans="1:52" ht="16.5" customHeight="1">
      <c r="A62" s="252" t="s">
        <v>4</v>
      </c>
      <c r="B62" s="347"/>
      <c r="C62" s="207"/>
      <c r="D62" s="52"/>
      <c r="E62" s="52">
        <f t="shared" si="22"/>
        <v>0</v>
      </c>
      <c r="F62" s="52">
        <f t="shared" si="47"/>
        <v>0</v>
      </c>
      <c r="G62" s="52"/>
      <c r="H62" s="52"/>
      <c r="I62" s="66"/>
      <c r="J62" s="66"/>
      <c r="K62" s="320"/>
      <c r="L62" s="207"/>
      <c r="M62" s="52"/>
      <c r="N62" s="52"/>
      <c r="O62" s="52"/>
      <c r="P62" s="52"/>
      <c r="Q62" s="52"/>
      <c r="R62" s="66"/>
      <c r="S62" s="126"/>
      <c r="T62" s="320"/>
      <c r="U62" s="381"/>
      <c r="V62" s="696"/>
      <c r="W62" s="668"/>
      <c r="X62" s="52"/>
      <c r="Y62" s="52"/>
      <c r="Z62" s="52"/>
      <c r="AA62" s="52"/>
      <c r="AB62" s="52"/>
      <c r="AC62" s="208"/>
      <c r="AD62" s="272"/>
      <c r="AE62" s="70"/>
      <c r="AF62" s="52">
        <f t="shared" si="43"/>
        <v>0</v>
      </c>
      <c r="AG62" s="52" t="str">
        <f t="shared" si="45"/>
        <v> </v>
      </c>
      <c r="AH62" s="71"/>
      <c r="AI62" s="52"/>
      <c r="AJ62" s="208"/>
      <c r="AK62" s="207"/>
      <c r="AL62" s="52"/>
      <c r="AM62" s="52">
        <f t="shared" si="44"/>
        <v>0</v>
      </c>
      <c r="AN62" s="66" t="str">
        <f t="shared" si="11"/>
        <v> </v>
      </c>
      <c r="AO62" s="71"/>
      <c r="AP62" s="52"/>
      <c r="AQ62" s="295"/>
      <c r="AR62" s="229"/>
      <c r="AS62" s="52"/>
      <c r="AT62" s="52"/>
      <c r="AU62" s="52"/>
      <c r="AV62" s="52">
        <f t="shared" si="42"/>
        <v>0</v>
      </c>
      <c r="AW62" s="52" t="str">
        <f t="shared" si="41"/>
        <v> </v>
      </c>
      <c r="AX62" s="52"/>
      <c r="AY62" s="52"/>
      <c r="AZ62" s="208"/>
    </row>
    <row r="63" spans="1:52" ht="19.5" customHeight="1">
      <c r="A63" s="196" t="s">
        <v>284</v>
      </c>
      <c r="B63" s="349">
        <v>1422</v>
      </c>
      <c r="C63" s="209">
        <f aca="true" t="shared" si="48" ref="C63:D67">L63+AR63</f>
        <v>306.90000000000003</v>
      </c>
      <c r="D63" s="59">
        <f t="shared" si="48"/>
        <v>160.6</v>
      </c>
      <c r="E63" s="59">
        <f t="shared" si="22"/>
        <v>160.6</v>
      </c>
      <c r="F63" s="59">
        <f t="shared" si="47"/>
        <v>0</v>
      </c>
      <c r="G63" s="59">
        <f t="shared" si="3"/>
        <v>-146.30000000000004</v>
      </c>
      <c r="H63" s="59">
        <f t="shared" si="4"/>
        <v>52.329749103942646</v>
      </c>
      <c r="I63" s="66"/>
      <c r="J63" s="66"/>
      <c r="K63" s="320"/>
      <c r="L63" s="209">
        <f t="shared" si="14"/>
        <v>273.3</v>
      </c>
      <c r="M63" s="59">
        <f t="shared" si="15"/>
        <v>146</v>
      </c>
      <c r="N63" s="59">
        <f t="shared" si="7"/>
        <v>146</v>
      </c>
      <c r="O63" s="59">
        <f t="shared" si="8"/>
        <v>0</v>
      </c>
      <c r="P63" s="59">
        <f t="shared" si="0"/>
        <v>-127.30000000000001</v>
      </c>
      <c r="Q63" s="59">
        <f t="shared" si="1"/>
        <v>53.42114892060007</v>
      </c>
      <c r="R63" s="66"/>
      <c r="S63" s="126"/>
      <c r="T63" s="320"/>
      <c r="U63" s="681">
        <v>273.3</v>
      </c>
      <c r="V63" s="699">
        <v>146</v>
      </c>
      <c r="W63" s="737">
        <f t="shared" si="9"/>
        <v>146</v>
      </c>
      <c r="X63" s="59"/>
      <c r="Y63" s="59">
        <f t="shared" si="16"/>
        <v>-127.30000000000001</v>
      </c>
      <c r="Z63" s="59">
        <f t="shared" si="10"/>
        <v>53.42114892060007</v>
      </c>
      <c r="AA63" s="52"/>
      <c r="AB63" s="52"/>
      <c r="AC63" s="208"/>
      <c r="AD63" s="272"/>
      <c r="AE63" s="70"/>
      <c r="AF63" s="52">
        <f t="shared" si="43"/>
        <v>0</v>
      </c>
      <c r="AG63" s="52" t="str">
        <f t="shared" si="45"/>
        <v> </v>
      </c>
      <c r="AH63" s="71"/>
      <c r="AI63" s="52"/>
      <c r="AJ63" s="208"/>
      <c r="AK63" s="272"/>
      <c r="AL63" s="70"/>
      <c r="AM63" s="52">
        <f t="shared" si="44"/>
        <v>0</v>
      </c>
      <c r="AN63" s="66" t="str">
        <f t="shared" si="11"/>
        <v> </v>
      </c>
      <c r="AO63" s="71"/>
      <c r="AP63" s="52"/>
      <c r="AQ63" s="295"/>
      <c r="AR63" s="229">
        <v>33.6</v>
      </c>
      <c r="AS63" s="52">
        <v>14.6</v>
      </c>
      <c r="AT63" s="52">
        <f t="shared" si="13"/>
        <v>14.6</v>
      </c>
      <c r="AU63" s="52"/>
      <c r="AV63" s="52">
        <f t="shared" si="42"/>
        <v>-19</v>
      </c>
      <c r="AW63" s="52">
        <f t="shared" si="41"/>
        <v>43.45238095238095</v>
      </c>
      <c r="AX63" s="52"/>
      <c r="AY63" s="52"/>
      <c r="AZ63" s="208"/>
    </row>
    <row r="64" spans="1:52" ht="31.5" customHeight="1">
      <c r="A64" s="196" t="s">
        <v>285</v>
      </c>
      <c r="B64" s="349">
        <v>1423</v>
      </c>
      <c r="C64" s="209">
        <f t="shared" si="48"/>
        <v>1050.1</v>
      </c>
      <c r="D64" s="59">
        <f t="shared" si="48"/>
        <v>514.1</v>
      </c>
      <c r="E64" s="59">
        <f t="shared" si="22"/>
        <v>514.1</v>
      </c>
      <c r="F64" s="59">
        <f t="shared" si="47"/>
        <v>0</v>
      </c>
      <c r="G64" s="59">
        <f t="shared" si="3"/>
        <v>-535.9999999999999</v>
      </c>
      <c r="H64" s="59">
        <f t="shared" si="4"/>
        <v>48.95724216741264</v>
      </c>
      <c r="I64" s="66"/>
      <c r="J64" s="66"/>
      <c r="K64" s="320"/>
      <c r="L64" s="209">
        <f t="shared" si="14"/>
        <v>733.8</v>
      </c>
      <c r="M64" s="59">
        <f t="shared" si="15"/>
        <v>364.6</v>
      </c>
      <c r="N64" s="59">
        <f t="shared" si="7"/>
        <v>364.6</v>
      </c>
      <c r="O64" s="59">
        <f t="shared" si="8"/>
        <v>0</v>
      </c>
      <c r="P64" s="59">
        <f t="shared" si="0"/>
        <v>-369.19999999999993</v>
      </c>
      <c r="Q64" s="59">
        <f t="shared" si="1"/>
        <v>49.68656309621151</v>
      </c>
      <c r="R64" s="66"/>
      <c r="S64" s="126"/>
      <c r="T64" s="320"/>
      <c r="U64" s="681">
        <v>733.8</v>
      </c>
      <c r="V64" s="699">
        <v>364.6</v>
      </c>
      <c r="W64" s="737">
        <f t="shared" si="9"/>
        <v>364.6</v>
      </c>
      <c r="X64" s="59"/>
      <c r="Y64" s="59">
        <f t="shared" si="16"/>
        <v>-369.19999999999993</v>
      </c>
      <c r="Z64" s="59">
        <f t="shared" si="10"/>
        <v>49.68656309621151</v>
      </c>
      <c r="AA64" s="52"/>
      <c r="AB64" s="52"/>
      <c r="AC64" s="208"/>
      <c r="AD64" s="272"/>
      <c r="AE64" s="70"/>
      <c r="AF64" s="52">
        <f t="shared" si="43"/>
        <v>0</v>
      </c>
      <c r="AG64" s="52" t="str">
        <f t="shared" si="45"/>
        <v> </v>
      </c>
      <c r="AH64" s="71"/>
      <c r="AI64" s="52"/>
      <c r="AJ64" s="208"/>
      <c r="AK64" s="272"/>
      <c r="AL64" s="70"/>
      <c r="AM64" s="52">
        <f t="shared" si="44"/>
        <v>0</v>
      </c>
      <c r="AN64" s="66" t="str">
        <f t="shared" si="11"/>
        <v> </v>
      </c>
      <c r="AO64" s="71"/>
      <c r="AP64" s="52"/>
      <c r="AQ64" s="295"/>
      <c r="AR64" s="207">
        <v>316.3</v>
      </c>
      <c r="AS64" s="52">
        <v>149.5</v>
      </c>
      <c r="AT64" s="52">
        <f t="shared" si="13"/>
        <v>149.5</v>
      </c>
      <c r="AU64" s="52"/>
      <c r="AV64" s="52">
        <f t="shared" si="42"/>
        <v>-166.8</v>
      </c>
      <c r="AW64" s="52">
        <f t="shared" si="41"/>
        <v>47.26525450521656</v>
      </c>
      <c r="AX64" s="52"/>
      <c r="AY64" s="52"/>
      <c r="AZ64" s="208"/>
    </row>
    <row r="65" spans="1:52" ht="23.25" customHeight="1">
      <c r="A65" s="74" t="s">
        <v>64</v>
      </c>
      <c r="B65" s="347">
        <v>143</v>
      </c>
      <c r="C65" s="207">
        <f t="shared" si="48"/>
        <v>234.8</v>
      </c>
      <c r="D65" s="52">
        <f t="shared" si="48"/>
        <v>85.4</v>
      </c>
      <c r="E65" s="52">
        <f t="shared" si="22"/>
        <v>85.4</v>
      </c>
      <c r="F65" s="52">
        <f t="shared" si="47"/>
        <v>0</v>
      </c>
      <c r="G65" s="52">
        <f t="shared" si="3"/>
        <v>-149.4</v>
      </c>
      <c r="H65" s="52">
        <f t="shared" si="4"/>
        <v>36.37137989778535</v>
      </c>
      <c r="I65" s="66">
        <f t="shared" si="18"/>
        <v>0</v>
      </c>
      <c r="J65" s="66">
        <f t="shared" si="5"/>
        <v>85.4</v>
      </c>
      <c r="K65" s="320" t="str">
        <f t="shared" si="6"/>
        <v> </v>
      </c>
      <c r="L65" s="207">
        <f t="shared" si="14"/>
        <v>184.8</v>
      </c>
      <c r="M65" s="52">
        <f t="shared" si="15"/>
        <v>80.2</v>
      </c>
      <c r="N65" s="52">
        <f t="shared" si="7"/>
        <v>80.2</v>
      </c>
      <c r="O65" s="52">
        <f t="shared" si="8"/>
        <v>0</v>
      </c>
      <c r="P65" s="52">
        <f t="shared" si="0"/>
        <v>-104.60000000000001</v>
      </c>
      <c r="Q65" s="52">
        <f t="shared" si="1"/>
        <v>43.3982683982684</v>
      </c>
      <c r="R65" s="66">
        <f t="shared" si="28"/>
        <v>0</v>
      </c>
      <c r="S65" s="126">
        <f t="shared" si="20"/>
        <v>80.2</v>
      </c>
      <c r="T65" s="320" t="str">
        <f t="shared" si="29"/>
        <v> </v>
      </c>
      <c r="U65" s="381">
        <v>183.4</v>
      </c>
      <c r="V65" s="696">
        <v>77.7</v>
      </c>
      <c r="W65" s="668">
        <f t="shared" si="9"/>
        <v>77.7</v>
      </c>
      <c r="X65" s="52"/>
      <c r="Y65" s="52">
        <f t="shared" si="16"/>
        <v>-105.7</v>
      </c>
      <c r="Z65" s="52">
        <f t="shared" si="10"/>
        <v>42.36641221374045</v>
      </c>
      <c r="AA65" s="52"/>
      <c r="AB65" s="52">
        <f t="shared" si="30"/>
        <v>77.7</v>
      </c>
      <c r="AC65" s="208" t="str">
        <f>IF(AA65&lt;&gt;0,IF(V65/AA65*100&lt;0,"&lt;0",IF(V65/AA65*100&gt;200,"&gt;200",V65/AA65*100))," ")</f>
        <v> </v>
      </c>
      <c r="AD65" s="207"/>
      <c r="AE65" s="52">
        <v>1.3</v>
      </c>
      <c r="AF65" s="52">
        <f t="shared" si="43"/>
        <v>1.3</v>
      </c>
      <c r="AG65" s="52" t="str">
        <f t="shared" si="45"/>
        <v> </v>
      </c>
      <c r="AH65" s="71"/>
      <c r="AI65" s="52">
        <f>AE65-AH65</f>
        <v>1.3</v>
      </c>
      <c r="AJ65" s="208" t="str">
        <f>IF(AH65&lt;&gt;0,IF(AE65/AH65*100&lt;0,"&lt;0",IF(AE65/AH65*100&gt;200,"&gt;200",AE65/AH65*100))," ")</f>
        <v> </v>
      </c>
      <c r="AK65" s="272">
        <v>1.4</v>
      </c>
      <c r="AL65" s="70">
        <v>1.2</v>
      </c>
      <c r="AM65" s="52">
        <f t="shared" si="44"/>
        <v>-0.19999999999999996</v>
      </c>
      <c r="AN65" s="66">
        <f t="shared" si="11"/>
        <v>85.71428571428572</v>
      </c>
      <c r="AO65" s="71"/>
      <c r="AP65" s="52">
        <f t="shared" si="31"/>
        <v>1.2</v>
      </c>
      <c r="AQ65" s="295" t="str">
        <f t="shared" si="12"/>
        <v> </v>
      </c>
      <c r="AR65" s="207">
        <v>50</v>
      </c>
      <c r="AS65" s="52">
        <v>5.2</v>
      </c>
      <c r="AT65" s="52">
        <f t="shared" si="13"/>
        <v>5.2</v>
      </c>
      <c r="AU65" s="52"/>
      <c r="AV65" s="52">
        <f aca="true" t="shared" si="49" ref="AV65:AV76">AS65-AR65</f>
        <v>-44.8</v>
      </c>
      <c r="AW65" s="52">
        <f t="shared" si="41"/>
        <v>10.4</v>
      </c>
      <c r="AX65" s="52"/>
      <c r="AY65" s="52">
        <f t="shared" si="32"/>
        <v>5.2</v>
      </c>
      <c r="AZ65" s="208" t="str">
        <f>IF(AX65&lt;&gt;0,IF(AS65/AX65*100&lt;0,"&lt;0",IF(AS65/AX65*100&gt;200,"&gt;200",AS65/AX65*100))," ")</f>
        <v> </v>
      </c>
    </row>
    <row r="66" spans="1:52" ht="23.25" customHeight="1">
      <c r="A66" s="74" t="s">
        <v>54</v>
      </c>
      <c r="B66" s="347">
        <v>144</v>
      </c>
      <c r="C66" s="207">
        <f t="shared" si="48"/>
        <v>170.60000000000002</v>
      </c>
      <c r="D66" s="52">
        <f t="shared" si="48"/>
        <v>45</v>
      </c>
      <c r="E66" s="52">
        <f t="shared" si="22"/>
        <v>45</v>
      </c>
      <c r="F66" s="52">
        <f t="shared" si="47"/>
        <v>0</v>
      </c>
      <c r="G66" s="52">
        <f t="shared" si="3"/>
        <v>-125.60000000000002</v>
      </c>
      <c r="H66" s="52">
        <f t="shared" si="4"/>
        <v>26.377491207502928</v>
      </c>
      <c r="I66" s="66">
        <f t="shared" si="18"/>
        <v>0</v>
      </c>
      <c r="J66" s="66">
        <f t="shared" si="5"/>
        <v>45</v>
      </c>
      <c r="K66" s="320" t="str">
        <f t="shared" si="6"/>
        <v> </v>
      </c>
      <c r="L66" s="207">
        <f t="shared" si="14"/>
        <v>28.3</v>
      </c>
      <c r="M66" s="52">
        <f t="shared" si="15"/>
        <v>13.200000000000001</v>
      </c>
      <c r="N66" s="52">
        <f t="shared" si="7"/>
        <v>13.200000000000001</v>
      </c>
      <c r="O66" s="52">
        <f t="shared" si="8"/>
        <v>0</v>
      </c>
      <c r="P66" s="52">
        <f t="shared" si="0"/>
        <v>-15.1</v>
      </c>
      <c r="Q66" s="52">
        <f t="shared" si="1"/>
        <v>46.64310954063605</v>
      </c>
      <c r="R66" s="66">
        <f t="shared" si="28"/>
        <v>0</v>
      </c>
      <c r="S66" s="126">
        <f t="shared" si="20"/>
        <v>13.200000000000001</v>
      </c>
      <c r="T66" s="320" t="str">
        <f t="shared" si="29"/>
        <v> </v>
      </c>
      <c r="U66" s="381">
        <v>28.3</v>
      </c>
      <c r="V66" s="709">
        <f>12.9+0.3</f>
        <v>13.200000000000001</v>
      </c>
      <c r="W66" s="668">
        <f t="shared" si="9"/>
        <v>13.200000000000001</v>
      </c>
      <c r="X66" s="52"/>
      <c r="Y66" s="52">
        <f t="shared" si="16"/>
        <v>-15.1</v>
      </c>
      <c r="Z66" s="52">
        <f t="shared" si="10"/>
        <v>46.64310954063605</v>
      </c>
      <c r="AA66" s="52"/>
      <c r="AB66" s="52">
        <f t="shared" si="30"/>
        <v>13.200000000000001</v>
      </c>
      <c r="AC66" s="208"/>
      <c r="AD66" s="207"/>
      <c r="AE66" s="52"/>
      <c r="AF66" s="52">
        <f t="shared" si="43"/>
        <v>0</v>
      </c>
      <c r="AG66" s="52" t="str">
        <f t="shared" si="45"/>
        <v> </v>
      </c>
      <c r="AH66" s="71"/>
      <c r="AI66" s="52">
        <f aca="true" t="shared" si="50" ref="AI66:AI75">AE66-AH66</f>
        <v>0</v>
      </c>
      <c r="AJ66" s="208"/>
      <c r="AK66" s="272"/>
      <c r="AL66" s="70"/>
      <c r="AM66" s="52">
        <f t="shared" si="44"/>
        <v>0</v>
      </c>
      <c r="AN66" s="66" t="str">
        <f t="shared" si="11"/>
        <v> </v>
      </c>
      <c r="AO66" s="71"/>
      <c r="AP66" s="52"/>
      <c r="AQ66" s="295" t="str">
        <f t="shared" si="12"/>
        <v> </v>
      </c>
      <c r="AR66" s="229">
        <v>142.3</v>
      </c>
      <c r="AS66" s="95">
        <v>31.8</v>
      </c>
      <c r="AT66" s="95">
        <f t="shared" si="13"/>
        <v>31.8</v>
      </c>
      <c r="AU66" s="95"/>
      <c r="AV66" s="52">
        <f t="shared" si="49"/>
        <v>-110.50000000000001</v>
      </c>
      <c r="AW66" s="52">
        <f t="shared" si="41"/>
        <v>22.34715390021082</v>
      </c>
      <c r="AX66" s="52"/>
      <c r="AY66" s="52">
        <f t="shared" si="32"/>
        <v>31.8</v>
      </c>
      <c r="AZ66" s="208"/>
    </row>
    <row r="67" spans="1:52" ht="23.25" customHeight="1">
      <c r="A67" s="74" t="s">
        <v>55</v>
      </c>
      <c r="B67" s="347">
        <v>145</v>
      </c>
      <c r="C67" s="207">
        <f t="shared" si="48"/>
        <v>48.89999999999999</v>
      </c>
      <c r="D67" s="52">
        <f t="shared" si="48"/>
        <v>28.9</v>
      </c>
      <c r="E67" s="52">
        <f t="shared" si="22"/>
        <v>22.4</v>
      </c>
      <c r="F67" s="52">
        <f t="shared" si="47"/>
        <v>6.5</v>
      </c>
      <c r="G67" s="52">
        <f t="shared" si="3"/>
        <v>-19.999999999999993</v>
      </c>
      <c r="H67" s="52">
        <f t="shared" si="4"/>
        <v>59.10020449897752</v>
      </c>
      <c r="I67" s="66">
        <f t="shared" si="18"/>
        <v>0</v>
      </c>
      <c r="J67" s="66">
        <f t="shared" si="5"/>
        <v>28.9</v>
      </c>
      <c r="K67" s="320" t="str">
        <f t="shared" si="6"/>
        <v> </v>
      </c>
      <c r="L67" s="207">
        <f t="shared" si="14"/>
        <v>36.599999999999994</v>
      </c>
      <c r="M67" s="52">
        <f t="shared" si="15"/>
        <v>12.200000000000001</v>
      </c>
      <c r="N67" s="52">
        <f t="shared" si="7"/>
        <v>5.7</v>
      </c>
      <c r="O67" s="52">
        <f t="shared" si="8"/>
        <v>6.5</v>
      </c>
      <c r="P67" s="52">
        <f t="shared" si="0"/>
        <v>-24.39999999999999</v>
      </c>
      <c r="Q67" s="52">
        <f t="shared" si="1"/>
        <v>33.33333333333334</v>
      </c>
      <c r="R67" s="66">
        <f t="shared" si="28"/>
        <v>0</v>
      </c>
      <c r="S67" s="126">
        <f t="shared" si="20"/>
        <v>12.200000000000001</v>
      </c>
      <c r="T67" s="320" t="str">
        <f t="shared" si="29"/>
        <v> </v>
      </c>
      <c r="U67" s="381">
        <v>30.5</v>
      </c>
      <c r="V67" s="696">
        <v>9</v>
      </c>
      <c r="W67" s="668">
        <f t="shared" si="9"/>
        <v>2.5</v>
      </c>
      <c r="X67" s="52">
        <v>6.5</v>
      </c>
      <c r="Y67" s="52">
        <f t="shared" si="16"/>
        <v>-21.5</v>
      </c>
      <c r="Z67" s="52">
        <f t="shared" si="10"/>
        <v>29.508196721311474</v>
      </c>
      <c r="AA67" s="52"/>
      <c r="AB67" s="52">
        <f t="shared" si="30"/>
        <v>9</v>
      </c>
      <c r="AC67" s="208" t="str">
        <f>IF(AA67&lt;&gt;0,IF(V67/AA67*100&lt;0,"&lt;0",IF(V67/AA67*100&gt;200,"&gt;200",V67/AA67*100))," ")</f>
        <v> </v>
      </c>
      <c r="AD67" s="207">
        <v>3.3</v>
      </c>
      <c r="AE67" s="52">
        <v>1.4</v>
      </c>
      <c r="AF67" s="52">
        <f t="shared" si="43"/>
        <v>-1.9</v>
      </c>
      <c r="AG67" s="52">
        <f>IF(AD67&lt;&gt;0,IF(AE67/AD67*100&lt;0,"&lt;0",IF(AE67/AD67*100&gt;200,"&gt;200",AE67/AD67*100))," ")</f>
        <v>42.42424242424242</v>
      </c>
      <c r="AH67" s="52"/>
      <c r="AI67" s="52">
        <f t="shared" si="50"/>
        <v>1.4</v>
      </c>
      <c r="AJ67" s="208" t="str">
        <f>IF(AH67&lt;&gt;0,IF(AE67/AH67*100&lt;0,"&lt;0",IF(AE67/AH67*100&gt;200,"&gt;200",AE67/AH67*100))," ")</f>
        <v> </v>
      </c>
      <c r="AK67" s="563">
        <v>2.8</v>
      </c>
      <c r="AL67" s="81">
        <v>1.8</v>
      </c>
      <c r="AM67" s="52">
        <f t="shared" si="44"/>
        <v>-0.9999999999999998</v>
      </c>
      <c r="AN67" s="66">
        <f t="shared" si="11"/>
        <v>64.28571428571429</v>
      </c>
      <c r="AO67" s="52"/>
      <c r="AP67" s="52">
        <f>AL67-AO67</f>
        <v>1.8</v>
      </c>
      <c r="AQ67" s="295" t="str">
        <f t="shared" si="12"/>
        <v> </v>
      </c>
      <c r="AR67" s="207">
        <v>12.3</v>
      </c>
      <c r="AS67" s="52">
        <v>16.7</v>
      </c>
      <c r="AT67" s="52">
        <f t="shared" si="13"/>
        <v>16.7</v>
      </c>
      <c r="AU67" s="52"/>
      <c r="AV67" s="52">
        <f t="shared" si="49"/>
        <v>4.399999999999999</v>
      </c>
      <c r="AW67" s="52">
        <f t="shared" si="41"/>
        <v>135.77235772357724</v>
      </c>
      <c r="AX67" s="52"/>
      <c r="AY67" s="52">
        <f t="shared" si="32"/>
        <v>16.7</v>
      </c>
      <c r="AZ67" s="208" t="str">
        <f>IF(AX67&lt;&gt;0,IF(AS67/AX67*100&lt;0,"&lt;0",IF(AS67/AX67*100&gt;200,"&gt;200",AS67/AX67*100))," ")</f>
        <v> </v>
      </c>
    </row>
    <row r="68" spans="1:52" ht="23.25" customHeight="1">
      <c r="A68" s="74"/>
      <c r="B68" s="663">
        <v>149</v>
      </c>
      <c r="C68" s="408"/>
      <c r="D68" s="406"/>
      <c r="E68" s="406">
        <f t="shared" si="22"/>
        <v>0</v>
      </c>
      <c r="F68" s="406">
        <f t="shared" si="47"/>
        <v>0</v>
      </c>
      <c r="G68" s="406"/>
      <c r="H68" s="406"/>
      <c r="I68" s="664"/>
      <c r="J68" s="664"/>
      <c r="K68" s="665"/>
      <c r="L68" s="408"/>
      <c r="M68" s="406"/>
      <c r="N68" s="406"/>
      <c r="O68" s="406"/>
      <c r="P68" s="406"/>
      <c r="Q68" s="406"/>
      <c r="R68" s="664"/>
      <c r="S68" s="666"/>
      <c r="T68" s="665"/>
      <c r="U68" s="685"/>
      <c r="V68" s="703"/>
      <c r="W68" s="668"/>
      <c r="X68" s="52"/>
      <c r="Y68" s="406"/>
      <c r="Z68" s="406"/>
      <c r="AA68" s="406"/>
      <c r="AB68" s="406"/>
      <c r="AC68" s="407"/>
      <c r="AD68" s="408"/>
      <c r="AE68" s="406"/>
      <c r="AF68" s="406"/>
      <c r="AG68" s="406"/>
      <c r="AH68" s="406"/>
      <c r="AI68" s="406"/>
      <c r="AJ68" s="407"/>
      <c r="AK68" s="408"/>
      <c r="AL68" s="406"/>
      <c r="AM68" s="406"/>
      <c r="AN68" s="664"/>
      <c r="AO68" s="406"/>
      <c r="AP68" s="406"/>
      <c r="AQ68" s="667"/>
      <c r="AR68" s="408">
        <v>88.2</v>
      </c>
      <c r="AS68" s="406"/>
      <c r="AT68" s="406">
        <f t="shared" si="13"/>
        <v>0</v>
      </c>
      <c r="AU68" s="406"/>
      <c r="AV68" s="406">
        <f t="shared" si="49"/>
        <v>-88.2</v>
      </c>
      <c r="AW68" s="406">
        <f t="shared" si="41"/>
        <v>0</v>
      </c>
      <c r="AX68" s="52"/>
      <c r="AY68" s="52"/>
      <c r="AZ68" s="208"/>
    </row>
    <row r="69" spans="1:52" s="10" customFormat="1" ht="34.5" customHeight="1">
      <c r="A69" s="51" t="s">
        <v>58</v>
      </c>
      <c r="B69" s="345">
        <v>19</v>
      </c>
      <c r="C69" s="274">
        <f aca="true" t="shared" si="51" ref="C69:D75">L69+AR69</f>
        <v>7902.8</v>
      </c>
      <c r="D69" s="78">
        <f t="shared" si="22"/>
        <v>10730.5</v>
      </c>
      <c r="E69" s="78">
        <f t="shared" si="22"/>
        <v>8186.400000000001</v>
      </c>
      <c r="F69" s="78">
        <f t="shared" si="47"/>
        <v>0</v>
      </c>
      <c r="G69" s="78">
        <f t="shared" si="3"/>
        <v>2827.7</v>
      </c>
      <c r="H69" s="78">
        <f t="shared" si="4"/>
        <v>135.7809890165511</v>
      </c>
      <c r="I69" s="50">
        <f t="shared" si="18"/>
        <v>0</v>
      </c>
      <c r="J69" s="50">
        <f t="shared" si="5"/>
        <v>10730.5</v>
      </c>
      <c r="K69" s="314" t="str">
        <f t="shared" si="6"/>
        <v> </v>
      </c>
      <c r="L69" s="78">
        <f>L70</f>
        <v>5.8</v>
      </c>
      <c r="M69" s="78">
        <f>M70</f>
        <v>5.8</v>
      </c>
      <c r="N69" s="78">
        <f>N70</f>
        <v>5.8</v>
      </c>
      <c r="O69" s="78">
        <f t="shared" si="8"/>
        <v>0</v>
      </c>
      <c r="P69" s="78">
        <f t="shared" si="0"/>
        <v>0</v>
      </c>
      <c r="Q69" s="78">
        <f t="shared" si="1"/>
        <v>100</v>
      </c>
      <c r="R69" s="50">
        <f t="shared" si="28"/>
        <v>0</v>
      </c>
      <c r="S69" s="120">
        <f t="shared" si="20"/>
        <v>5.8</v>
      </c>
      <c r="T69" s="314" t="str">
        <f t="shared" si="29"/>
        <v> </v>
      </c>
      <c r="U69" s="686">
        <f>U70+U71+U74+U75</f>
        <v>5.8</v>
      </c>
      <c r="V69" s="704">
        <f>V70+V71+V74+V75</f>
        <v>5.8</v>
      </c>
      <c r="W69" s="740">
        <f t="shared" si="9"/>
        <v>5.8</v>
      </c>
      <c r="X69" s="77">
        <f>X70+X71+X74+X75</f>
        <v>0</v>
      </c>
      <c r="Y69" s="78">
        <f t="shared" si="16"/>
        <v>0</v>
      </c>
      <c r="Z69" s="78">
        <f t="shared" si="10"/>
        <v>100</v>
      </c>
      <c r="AA69" s="78">
        <f>AA70+AA71+AA74+AA75</f>
        <v>0</v>
      </c>
      <c r="AB69" s="78">
        <f t="shared" si="30"/>
        <v>5.8</v>
      </c>
      <c r="AC69" s="215" t="str">
        <f>IF(AA69&lt;&gt;0,IF(V69/AA69*100&lt;0,"&lt;0",IF(V69/AA69*100&gt;200,"&gt;200",V69/AA69*100))," ")</f>
        <v> </v>
      </c>
      <c r="AD69" s="274">
        <f>AD70+AD71</f>
        <v>4431.9</v>
      </c>
      <c r="AE69" s="78">
        <f>AE70+AE71</f>
        <v>3066.9</v>
      </c>
      <c r="AF69" s="52">
        <f aca="true" t="shared" si="52" ref="AF69:AF75">AE69-AD69</f>
        <v>-1364.9999999999995</v>
      </c>
      <c r="AG69" s="52">
        <f aca="true" t="shared" si="53" ref="AG69:AG75">IF(AD69&lt;&gt;0,IF(AE69/AD69*100&lt;0,"&lt;0",IF(AE69/AD69*100&gt;200,"&gt;200",AE69/AD69*100))," ")</f>
        <v>69.20056860488731</v>
      </c>
      <c r="AH69" s="78">
        <f>AH70+AH71</f>
        <v>0</v>
      </c>
      <c r="AI69" s="52">
        <f t="shared" si="50"/>
        <v>3066.9</v>
      </c>
      <c r="AJ69" s="215" t="str">
        <f>IF(AH69&lt;&gt;0,IF(AE69/AH69*100&lt;0,"&lt;0",IF(AE69/AH69*100&gt;200,"&gt;200",AE69/AH69*100))," ")</f>
        <v> </v>
      </c>
      <c r="AK69" s="274">
        <f>AK70+AK71</f>
        <v>2319.5</v>
      </c>
      <c r="AL69" s="78">
        <f>AL70+AL71</f>
        <v>1140.4</v>
      </c>
      <c r="AM69" s="52">
        <f aca="true" t="shared" si="54" ref="AM69:AM75">AL69-AK69</f>
        <v>-1179.1</v>
      </c>
      <c r="AN69" s="50">
        <f t="shared" si="11"/>
        <v>49.1657684845872</v>
      </c>
      <c r="AO69" s="78">
        <f>AO70+AO71</f>
        <v>0</v>
      </c>
      <c r="AP69" s="52">
        <f aca="true" t="shared" si="55" ref="AP69:AP75">AL69-AO69</f>
        <v>1140.4</v>
      </c>
      <c r="AQ69" s="284" t="str">
        <f t="shared" si="12"/>
        <v> </v>
      </c>
      <c r="AR69" s="205">
        <f>AR70+AR74+AR75</f>
        <v>7897</v>
      </c>
      <c r="AS69" s="49">
        <f>AS70+AS74+AS75</f>
        <v>3973.3</v>
      </c>
      <c r="AT69" s="49">
        <f t="shared" si="13"/>
        <v>3973.3</v>
      </c>
      <c r="AU69" s="49">
        <f>AU70+AU74+AU75</f>
        <v>0</v>
      </c>
      <c r="AV69" s="78">
        <f t="shared" si="49"/>
        <v>-3923.7</v>
      </c>
      <c r="AW69" s="49">
        <f t="shared" si="41"/>
        <v>50.314043307585166</v>
      </c>
      <c r="AX69" s="78">
        <f>AX70+AX71+AX74+AX75</f>
        <v>0</v>
      </c>
      <c r="AY69" s="78">
        <f t="shared" si="32"/>
        <v>3973.3</v>
      </c>
      <c r="AZ69" s="215" t="str">
        <f>IF(AX69&lt;&gt;0,IF(AS69/AX69*100&lt;0,"&lt;0",IF(AS69/AX69*100&gt;200,"&gt;200",AS69/AX69*100))," ")</f>
        <v> </v>
      </c>
    </row>
    <row r="70" spans="1:52" s="10" customFormat="1" ht="23.25" customHeight="1">
      <c r="A70" s="76" t="s">
        <v>59</v>
      </c>
      <c r="B70" s="347">
        <v>191</v>
      </c>
      <c r="C70" s="233">
        <f t="shared" si="51"/>
        <v>7902.8</v>
      </c>
      <c r="D70" s="77">
        <f t="shared" si="51"/>
        <v>3979.1000000000004</v>
      </c>
      <c r="E70" s="77">
        <f t="shared" si="22"/>
        <v>3979.1000000000004</v>
      </c>
      <c r="F70" s="77">
        <f t="shared" si="47"/>
        <v>0</v>
      </c>
      <c r="G70" s="77">
        <f t="shared" si="3"/>
        <v>-3923.7</v>
      </c>
      <c r="H70" s="77">
        <f t="shared" si="4"/>
        <v>50.350508680467684</v>
      </c>
      <c r="I70" s="75">
        <f t="shared" si="18"/>
        <v>0</v>
      </c>
      <c r="J70" s="75">
        <f t="shared" si="5"/>
        <v>3979.1000000000004</v>
      </c>
      <c r="K70" s="236" t="str">
        <f t="shared" si="6"/>
        <v> </v>
      </c>
      <c r="L70" s="233">
        <f t="shared" si="14"/>
        <v>5.8</v>
      </c>
      <c r="M70" s="77">
        <f t="shared" si="15"/>
        <v>5.8</v>
      </c>
      <c r="N70" s="77">
        <f t="shared" si="7"/>
        <v>5.8</v>
      </c>
      <c r="O70" s="77">
        <f t="shared" si="8"/>
        <v>0</v>
      </c>
      <c r="P70" s="77">
        <f t="shared" si="0"/>
        <v>0</v>
      </c>
      <c r="Q70" s="77">
        <f t="shared" si="1"/>
        <v>100</v>
      </c>
      <c r="R70" s="75">
        <f t="shared" si="28"/>
        <v>0</v>
      </c>
      <c r="S70" s="128">
        <f t="shared" si="20"/>
        <v>5.8</v>
      </c>
      <c r="T70" s="236" t="str">
        <f t="shared" si="29"/>
        <v> </v>
      </c>
      <c r="U70" s="686">
        <v>5.8</v>
      </c>
      <c r="V70" s="704">
        <v>5.8</v>
      </c>
      <c r="W70" s="740">
        <f t="shared" si="9"/>
        <v>5.8</v>
      </c>
      <c r="X70" s="77"/>
      <c r="Y70" s="77">
        <f t="shared" si="16"/>
        <v>0</v>
      </c>
      <c r="Z70" s="77">
        <f t="shared" si="10"/>
        <v>100</v>
      </c>
      <c r="AA70" s="77"/>
      <c r="AB70" s="77">
        <f t="shared" si="30"/>
        <v>5.8</v>
      </c>
      <c r="AC70" s="216" t="str">
        <f>IF(AA70&lt;&gt;0,IF(V70/AA70*100&lt;0,"&lt;0",IF(V70/AA70*100&gt;200,"&gt;200",V70/AA70*100))," ")</f>
        <v> </v>
      </c>
      <c r="AD70" s="233"/>
      <c r="AE70" s="77"/>
      <c r="AF70" s="52">
        <f t="shared" si="52"/>
        <v>0</v>
      </c>
      <c r="AG70" s="52" t="str">
        <f t="shared" si="53"/>
        <v> </v>
      </c>
      <c r="AH70" s="77"/>
      <c r="AI70" s="52">
        <f t="shared" si="50"/>
        <v>0</v>
      </c>
      <c r="AJ70" s="216" t="str">
        <f>IF(AH70&lt;&gt;0,IF(AE70/AH70*100&lt;0,"&lt;0",IF(AE70/AH70*100&gt;200,"&gt;200",AE70/AH70*100))," ")</f>
        <v> </v>
      </c>
      <c r="AK70" s="233"/>
      <c r="AL70" s="77"/>
      <c r="AM70" s="52">
        <f t="shared" si="54"/>
        <v>0</v>
      </c>
      <c r="AN70" s="75" t="str">
        <f t="shared" si="11"/>
        <v> </v>
      </c>
      <c r="AO70" s="77"/>
      <c r="AP70" s="52">
        <f t="shared" si="55"/>
        <v>0</v>
      </c>
      <c r="AQ70" s="296" t="str">
        <f t="shared" si="12"/>
        <v> </v>
      </c>
      <c r="AR70" s="207">
        <v>7897</v>
      </c>
      <c r="AS70" s="52">
        <v>3973.3</v>
      </c>
      <c r="AT70" s="52">
        <f t="shared" si="13"/>
        <v>3973.3</v>
      </c>
      <c r="AU70" s="52"/>
      <c r="AV70" s="52">
        <f t="shared" si="49"/>
        <v>-3923.7</v>
      </c>
      <c r="AW70" s="52">
        <f t="shared" si="41"/>
        <v>50.314043307585166</v>
      </c>
      <c r="AX70" s="77"/>
      <c r="AY70" s="77">
        <f t="shared" si="32"/>
        <v>3973.3</v>
      </c>
      <c r="AZ70" s="216" t="str">
        <f>IF(AX70&lt;&gt;0,IF(AS70/AX70*100&lt;0,"&lt;0",IF(AS70/AX70*100&gt;200,"&gt;200",AS70/AX70*100))," ")</f>
        <v> </v>
      </c>
    </row>
    <row r="71" spans="1:52" s="4" customFormat="1" ht="24.75" customHeight="1">
      <c r="A71" s="76" t="s">
        <v>60</v>
      </c>
      <c r="B71" s="352">
        <v>192</v>
      </c>
      <c r="C71" s="248">
        <f t="shared" si="51"/>
        <v>0</v>
      </c>
      <c r="D71" s="82">
        <f t="shared" si="51"/>
        <v>0</v>
      </c>
      <c r="E71" s="82">
        <f>N71+AT71</f>
        <v>0</v>
      </c>
      <c r="F71" s="82">
        <f t="shared" si="47"/>
        <v>0</v>
      </c>
      <c r="G71" s="82">
        <f t="shared" si="3"/>
        <v>0</v>
      </c>
      <c r="H71" s="82" t="str">
        <f t="shared" si="4"/>
        <v> </v>
      </c>
      <c r="I71" s="75">
        <f t="shared" si="18"/>
        <v>0</v>
      </c>
      <c r="J71" s="75">
        <f t="shared" si="5"/>
        <v>0</v>
      </c>
      <c r="K71" s="236" t="str">
        <f t="shared" si="6"/>
        <v> </v>
      </c>
      <c r="L71" s="82">
        <f aca="true" t="shared" si="56" ref="L71:M73">U71+AD71+AK71-U92</f>
        <v>0</v>
      </c>
      <c r="M71" s="82">
        <f t="shared" si="56"/>
        <v>0</v>
      </c>
      <c r="N71" s="82">
        <f>M71</f>
        <v>0</v>
      </c>
      <c r="O71" s="82">
        <f t="shared" si="8"/>
        <v>0</v>
      </c>
      <c r="P71" s="82">
        <f t="shared" si="0"/>
        <v>0</v>
      </c>
      <c r="Q71" s="82" t="str">
        <f t="shared" si="1"/>
        <v> </v>
      </c>
      <c r="R71" s="75">
        <f t="shared" si="28"/>
        <v>0</v>
      </c>
      <c r="S71" s="128">
        <f t="shared" si="20"/>
        <v>0</v>
      </c>
      <c r="T71" s="236" t="str">
        <f t="shared" si="29"/>
        <v> </v>
      </c>
      <c r="U71" s="687"/>
      <c r="V71" s="705"/>
      <c r="W71" s="741">
        <f t="shared" si="9"/>
        <v>0</v>
      </c>
      <c r="X71" s="82"/>
      <c r="Y71" s="82">
        <f t="shared" si="16"/>
        <v>0</v>
      </c>
      <c r="Z71" s="82" t="str">
        <f t="shared" si="10"/>
        <v> </v>
      </c>
      <c r="AA71" s="82"/>
      <c r="AB71" s="82">
        <f t="shared" si="30"/>
        <v>0</v>
      </c>
      <c r="AC71" s="217" t="str">
        <f>IF(AA71&lt;&gt;0,IF(V71/AA71*100&lt;0,"&lt;0",IF(V71/AA71*100&gt;200,"&gt;200",V71/AA71*100))," ")</f>
        <v> </v>
      </c>
      <c r="AD71" s="248">
        <f>AD72+AD73</f>
        <v>4431.9</v>
      </c>
      <c r="AE71" s="82">
        <f>AE72+AE73</f>
        <v>3066.9</v>
      </c>
      <c r="AF71" s="52">
        <f t="shared" si="52"/>
        <v>-1364.9999999999995</v>
      </c>
      <c r="AG71" s="52">
        <f t="shared" si="53"/>
        <v>69.20056860488731</v>
      </c>
      <c r="AH71" s="82">
        <f>AH72+AH73</f>
        <v>0</v>
      </c>
      <c r="AI71" s="52">
        <f t="shared" si="50"/>
        <v>3066.9</v>
      </c>
      <c r="AJ71" s="217" t="str">
        <f>IF(AH71&lt;&gt;0,IF(AE71/AH71*100&lt;0,"&lt;0",IF(AE71/AH71*100&gt;200,"&gt;200",AE71/AH71*100))," ")</f>
        <v> </v>
      </c>
      <c r="AK71" s="248">
        <f>AK72+AK73</f>
        <v>2319.5</v>
      </c>
      <c r="AL71" s="82">
        <f>AL72+AL73</f>
        <v>1140.4</v>
      </c>
      <c r="AM71" s="52">
        <f t="shared" si="54"/>
        <v>-1179.1</v>
      </c>
      <c r="AN71" s="75">
        <f t="shared" si="11"/>
        <v>49.1657684845872</v>
      </c>
      <c r="AO71" s="82">
        <f>AO72+AO73</f>
        <v>0</v>
      </c>
      <c r="AP71" s="52">
        <f t="shared" si="55"/>
        <v>1140.4</v>
      </c>
      <c r="AQ71" s="296" t="str">
        <f t="shared" si="12"/>
        <v> </v>
      </c>
      <c r="AR71" s="207"/>
      <c r="AS71" s="52"/>
      <c r="AT71" s="52">
        <f t="shared" si="13"/>
        <v>0</v>
      </c>
      <c r="AU71" s="52"/>
      <c r="AV71" s="52">
        <f t="shared" si="49"/>
        <v>0</v>
      </c>
      <c r="AW71" s="52" t="str">
        <f t="shared" si="41"/>
        <v> </v>
      </c>
      <c r="AX71" s="82"/>
      <c r="AY71" s="82">
        <f t="shared" si="32"/>
        <v>0</v>
      </c>
      <c r="AZ71" s="217" t="str">
        <f>IF(AX71&lt;&gt;0,IF(AS71/AX71*100&lt;0,"&lt;0",IF(AS71/AX71*100&gt;200,"&gt;200",AS71/AX71*100))," ")</f>
        <v> </v>
      </c>
    </row>
    <row r="72" spans="1:52" s="4" customFormat="1" ht="24.75" customHeight="1">
      <c r="A72" s="76" t="s">
        <v>254</v>
      </c>
      <c r="B72" s="352">
        <v>1921</v>
      </c>
      <c r="C72" s="248">
        <f t="shared" si="51"/>
        <v>0</v>
      </c>
      <c r="D72" s="82">
        <f t="shared" si="51"/>
        <v>0</v>
      </c>
      <c r="E72" s="82">
        <f>N72+AT72</f>
        <v>0</v>
      </c>
      <c r="F72" s="82">
        <f t="shared" si="47"/>
        <v>0</v>
      </c>
      <c r="G72" s="82">
        <f t="shared" si="3"/>
        <v>0</v>
      </c>
      <c r="H72" s="82" t="str">
        <f t="shared" si="4"/>
        <v> </v>
      </c>
      <c r="I72" s="75">
        <f t="shared" si="18"/>
        <v>0</v>
      </c>
      <c r="J72" s="75">
        <f t="shared" si="5"/>
        <v>0</v>
      </c>
      <c r="K72" s="236" t="str">
        <f t="shared" si="6"/>
        <v> </v>
      </c>
      <c r="L72" s="82">
        <f t="shared" si="56"/>
        <v>0</v>
      </c>
      <c r="M72" s="82">
        <f t="shared" si="56"/>
        <v>0</v>
      </c>
      <c r="N72" s="82">
        <f>M72</f>
        <v>0</v>
      </c>
      <c r="O72" s="82">
        <f t="shared" si="8"/>
        <v>0</v>
      </c>
      <c r="P72" s="82">
        <f t="shared" si="0"/>
        <v>0</v>
      </c>
      <c r="Q72" s="82" t="str">
        <f t="shared" si="1"/>
        <v> </v>
      </c>
      <c r="R72" s="75">
        <f t="shared" si="28"/>
        <v>0</v>
      </c>
      <c r="S72" s="128">
        <f t="shared" si="20"/>
        <v>0</v>
      </c>
      <c r="T72" s="236" t="str">
        <f t="shared" si="29"/>
        <v> </v>
      </c>
      <c r="U72" s="687"/>
      <c r="V72" s="705"/>
      <c r="W72" s="741">
        <f t="shared" si="9"/>
        <v>0</v>
      </c>
      <c r="X72" s="82"/>
      <c r="Y72" s="82">
        <f t="shared" si="16"/>
        <v>0</v>
      </c>
      <c r="Z72" s="82" t="str">
        <f t="shared" si="10"/>
        <v> </v>
      </c>
      <c r="AA72" s="82"/>
      <c r="AB72" s="82"/>
      <c r="AC72" s="217"/>
      <c r="AD72" s="248">
        <v>4431.9</v>
      </c>
      <c r="AE72" s="82">
        <v>3066.9</v>
      </c>
      <c r="AF72" s="52">
        <f t="shared" si="52"/>
        <v>-1364.9999999999995</v>
      </c>
      <c r="AG72" s="52">
        <f t="shared" si="53"/>
        <v>69.20056860488731</v>
      </c>
      <c r="AH72" s="82"/>
      <c r="AI72" s="52">
        <f t="shared" si="50"/>
        <v>3066.9</v>
      </c>
      <c r="AJ72" s="217"/>
      <c r="AK72" s="248"/>
      <c r="AL72" s="82"/>
      <c r="AM72" s="52">
        <f t="shared" si="54"/>
        <v>0</v>
      </c>
      <c r="AN72" s="75" t="str">
        <f t="shared" si="11"/>
        <v> </v>
      </c>
      <c r="AO72" s="82"/>
      <c r="AP72" s="52">
        <f t="shared" si="55"/>
        <v>0</v>
      </c>
      <c r="AQ72" s="296" t="str">
        <f t="shared" si="12"/>
        <v> </v>
      </c>
      <c r="AR72" s="207"/>
      <c r="AS72" s="52"/>
      <c r="AT72" s="52">
        <f t="shared" si="13"/>
        <v>0</v>
      </c>
      <c r="AU72" s="52"/>
      <c r="AV72" s="52">
        <f t="shared" si="49"/>
        <v>0</v>
      </c>
      <c r="AW72" s="52" t="str">
        <f t="shared" si="41"/>
        <v> </v>
      </c>
      <c r="AX72" s="82"/>
      <c r="AY72" s="82"/>
      <c r="AZ72" s="217"/>
    </row>
    <row r="73" spans="1:52" s="4" customFormat="1" ht="24.75" customHeight="1">
      <c r="A73" s="76" t="s">
        <v>253</v>
      </c>
      <c r="B73" s="352">
        <v>1922</v>
      </c>
      <c r="C73" s="248">
        <f t="shared" si="51"/>
        <v>0</v>
      </c>
      <c r="D73" s="82">
        <f t="shared" si="51"/>
        <v>0</v>
      </c>
      <c r="E73" s="82">
        <f>N73+AT73</f>
        <v>0</v>
      </c>
      <c r="F73" s="82">
        <f t="shared" si="47"/>
        <v>0</v>
      </c>
      <c r="G73" s="82">
        <f t="shared" si="3"/>
        <v>0</v>
      </c>
      <c r="H73" s="82" t="str">
        <f t="shared" si="4"/>
        <v> </v>
      </c>
      <c r="I73" s="75">
        <f t="shared" si="18"/>
        <v>0</v>
      </c>
      <c r="J73" s="75">
        <f t="shared" si="5"/>
        <v>0</v>
      </c>
      <c r="K73" s="236" t="str">
        <f t="shared" si="6"/>
        <v> </v>
      </c>
      <c r="L73" s="82">
        <f t="shared" si="56"/>
        <v>0</v>
      </c>
      <c r="M73" s="82">
        <f t="shared" si="56"/>
        <v>0</v>
      </c>
      <c r="N73" s="82">
        <f>M73</f>
        <v>0</v>
      </c>
      <c r="O73" s="82">
        <f t="shared" si="8"/>
        <v>0</v>
      </c>
      <c r="P73" s="82">
        <f t="shared" si="0"/>
        <v>0</v>
      </c>
      <c r="Q73" s="82" t="str">
        <f t="shared" si="1"/>
        <v> </v>
      </c>
      <c r="R73" s="75">
        <f t="shared" si="28"/>
        <v>0</v>
      </c>
      <c r="S73" s="128">
        <f t="shared" si="20"/>
        <v>0</v>
      </c>
      <c r="T73" s="236" t="str">
        <f t="shared" si="29"/>
        <v> </v>
      </c>
      <c r="U73" s="687"/>
      <c r="V73" s="705"/>
      <c r="W73" s="741">
        <f t="shared" si="9"/>
        <v>0</v>
      </c>
      <c r="X73" s="82"/>
      <c r="Y73" s="82">
        <f t="shared" si="16"/>
        <v>0</v>
      </c>
      <c r="Z73" s="82" t="str">
        <f t="shared" si="10"/>
        <v> </v>
      </c>
      <c r="AA73" s="82"/>
      <c r="AB73" s="82"/>
      <c r="AC73" s="217"/>
      <c r="AD73" s="248"/>
      <c r="AE73" s="82"/>
      <c r="AF73" s="52">
        <f t="shared" si="52"/>
        <v>0</v>
      </c>
      <c r="AG73" s="52" t="str">
        <f t="shared" si="53"/>
        <v> </v>
      </c>
      <c r="AH73" s="82"/>
      <c r="AI73" s="52">
        <f t="shared" si="50"/>
        <v>0</v>
      </c>
      <c r="AJ73" s="217"/>
      <c r="AK73" s="248">
        <v>2319.5</v>
      </c>
      <c r="AL73" s="82">
        <v>1140.4</v>
      </c>
      <c r="AM73" s="52">
        <f t="shared" si="54"/>
        <v>-1179.1</v>
      </c>
      <c r="AN73" s="75">
        <f t="shared" si="11"/>
        <v>49.1657684845872</v>
      </c>
      <c r="AO73" s="82"/>
      <c r="AP73" s="52">
        <f t="shared" si="55"/>
        <v>1140.4</v>
      </c>
      <c r="AQ73" s="296" t="str">
        <f t="shared" si="12"/>
        <v> </v>
      </c>
      <c r="AR73" s="207"/>
      <c r="AS73" s="52"/>
      <c r="AT73" s="52">
        <f t="shared" si="13"/>
        <v>0</v>
      </c>
      <c r="AU73" s="52"/>
      <c r="AV73" s="52">
        <f t="shared" si="49"/>
        <v>0</v>
      </c>
      <c r="AW73" s="52" t="str">
        <f t="shared" si="41"/>
        <v> </v>
      </c>
      <c r="AX73" s="82"/>
      <c r="AY73" s="82"/>
      <c r="AZ73" s="217"/>
    </row>
    <row r="74" spans="1:52" ht="28.5" customHeight="1">
      <c r="A74" s="76" t="s">
        <v>61</v>
      </c>
      <c r="B74" s="347">
        <v>193</v>
      </c>
      <c r="C74" s="233">
        <f t="shared" si="51"/>
        <v>0</v>
      </c>
      <c r="D74" s="77">
        <f t="shared" si="51"/>
        <v>0</v>
      </c>
      <c r="E74" s="77">
        <f>W74+AE74+AL74+AT74</f>
        <v>0</v>
      </c>
      <c r="F74" s="77">
        <f t="shared" si="47"/>
        <v>0</v>
      </c>
      <c r="G74" s="77">
        <f t="shared" si="3"/>
        <v>0</v>
      </c>
      <c r="H74" s="77" t="str">
        <f t="shared" si="4"/>
        <v> </v>
      </c>
      <c r="I74" s="75">
        <f t="shared" si="18"/>
        <v>0</v>
      </c>
      <c r="J74" s="75">
        <f t="shared" si="5"/>
        <v>0</v>
      </c>
      <c r="K74" s="236" t="str">
        <f t="shared" si="6"/>
        <v> </v>
      </c>
      <c r="L74" s="233">
        <f t="shared" si="14"/>
        <v>0</v>
      </c>
      <c r="M74" s="77">
        <f t="shared" si="15"/>
        <v>0</v>
      </c>
      <c r="N74" s="77">
        <f t="shared" si="7"/>
        <v>0</v>
      </c>
      <c r="O74" s="77">
        <f t="shared" si="8"/>
        <v>0</v>
      </c>
      <c r="P74" s="77">
        <f t="shared" si="0"/>
        <v>0</v>
      </c>
      <c r="Q74" s="77" t="str">
        <f t="shared" si="1"/>
        <v> </v>
      </c>
      <c r="R74" s="75">
        <f t="shared" si="28"/>
        <v>0</v>
      </c>
      <c r="S74" s="128">
        <f t="shared" si="20"/>
        <v>0</v>
      </c>
      <c r="T74" s="236" t="str">
        <f t="shared" si="29"/>
        <v> </v>
      </c>
      <c r="U74" s="412"/>
      <c r="V74" s="706"/>
      <c r="W74" s="740">
        <f t="shared" si="9"/>
        <v>0</v>
      </c>
      <c r="X74" s="77"/>
      <c r="Y74" s="77">
        <f t="shared" si="16"/>
        <v>0</v>
      </c>
      <c r="Z74" s="77" t="str">
        <f t="shared" si="10"/>
        <v> </v>
      </c>
      <c r="AA74" s="77"/>
      <c r="AB74" s="77">
        <f>V74-AA74</f>
        <v>0</v>
      </c>
      <c r="AC74" s="216" t="str">
        <f>IF(AA74&lt;&gt;0,IF(V74/AA74*100&lt;0,"&lt;0",IF(V74/AA74*100&gt;200,"&gt;200",V74/AA74*100))," ")</f>
        <v> </v>
      </c>
      <c r="AD74" s="233"/>
      <c r="AE74" s="77"/>
      <c r="AF74" s="52">
        <f t="shared" si="52"/>
        <v>0</v>
      </c>
      <c r="AG74" s="52" t="str">
        <f t="shared" si="53"/>
        <v> </v>
      </c>
      <c r="AH74" s="77"/>
      <c r="AI74" s="52">
        <f t="shared" si="50"/>
        <v>0</v>
      </c>
      <c r="AJ74" s="216" t="str">
        <f>IF(AH74&lt;&gt;0,IF(AE74/AH74*100&lt;0,"&lt;0",IF(AE74/AH74*100&gt;200,"&gt;200",AE74/AH74*100))," ")</f>
        <v> </v>
      </c>
      <c r="AK74" s="233"/>
      <c r="AL74" s="77"/>
      <c r="AM74" s="52">
        <f t="shared" si="54"/>
        <v>0</v>
      </c>
      <c r="AN74" s="75" t="str">
        <f t="shared" si="11"/>
        <v> </v>
      </c>
      <c r="AO74" s="77"/>
      <c r="AP74" s="52">
        <f t="shared" si="55"/>
        <v>0</v>
      </c>
      <c r="AQ74" s="296" t="str">
        <f t="shared" si="12"/>
        <v> </v>
      </c>
      <c r="AR74" s="207"/>
      <c r="AS74" s="52"/>
      <c r="AT74" s="52">
        <f t="shared" si="13"/>
        <v>0</v>
      </c>
      <c r="AU74" s="52"/>
      <c r="AV74" s="52">
        <f t="shared" si="49"/>
        <v>0</v>
      </c>
      <c r="AW74" s="52" t="str">
        <f t="shared" si="41"/>
        <v> </v>
      </c>
      <c r="AX74" s="77"/>
      <c r="AY74" s="77">
        <f>AS74-AX74</f>
        <v>0</v>
      </c>
      <c r="AZ74" s="216" t="str">
        <f>IF(AX74&lt;&gt;0,IF(AS74/AX74*100&lt;0,"&lt;0",IF(AS74/AX74*100&gt;200,"&gt;200",AS74/AX74*100))," ")</f>
        <v> </v>
      </c>
    </row>
    <row r="75" spans="1:52" ht="30.75" customHeight="1">
      <c r="A75" s="76" t="s">
        <v>62</v>
      </c>
      <c r="B75" s="347">
        <v>194</v>
      </c>
      <c r="C75" s="233">
        <f t="shared" si="51"/>
        <v>0</v>
      </c>
      <c r="D75" s="77">
        <f t="shared" si="51"/>
        <v>0</v>
      </c>
      <c r="E75" s="77">
        <f>W75+AE75+AL75+AT75</f>
        <v>0</v>
      </c>
      <c r="F75" s="77">
        <f t="shared" si="47"/>
        <v>0</v>
      </c>
      <c r="G75" s="77">
        <f t="shared" si="3"/>
        <v>0</v>
      </c>
      <c r="H75" s="77" t="str">
        <f t="shared" si="4"/>
        <v> </v>
      </c>
      <c r="I75" s="75">
        <f t="shared" si="18"/>
        <v>0</v>
      </c>
      <c r="J75" s="75">
        <f t="shared" si="5"/>
        <v>0</v>
      </c>
      <c r="K75" s="236" t="str">
        <f t="shared" si="6"/>
        <v> </v>
      </c>
      <c r="L75" s="233">
        <f t="shared" si="14"/>
        <v>0</v>
      </c>
      <c r="M75" s="77">
        <f t="shared" si="15"/>
        <v>0</v>
      </c>
      <c r="N75" s="77">
        <f t="shared" si="7"/>
        <v>0</v>
      </c>
      <c r="O75" s="77">
        <f t="shared" si="8"/>
        <v>0</v>
      </c>
      <c r="P75" s="77">
        <f t="shared" si="0"/>
        <v>0</v>
      </c>
      <c r="Q75" s="77" t="str">
        <f t="shared" si="1"/>
        <v> </v>
      </c>
      <c r="R75" s="75">
        <f>AA75+AH75+AO75</f>
        <v>0</v>
      </c>
      <c r="S75" s="128">
        <f aca="true" t="shared" si="57" ref="S75:S99">M75-R75</f>
        <v>0</v>
      </c>
      <c r="T75" s="236" t="str">
        <f aca="true" t="shared" si="58" ref="T75:T96">IF(R75&lt;&gt;0,IF(M75/R75*100&lt;0,"&lt;0",IF(M75/R75*100&gt;200,"&gt;200",M75/R75*100))," ")</f>
        <v> </v>
      </c>
      <c r="U75" s="412"/>
      <c r="V75" s="706"/>
      <c r="W75" s="740">
        <f t="shared" si="9"/>
        <v>0</v>
      </c>
      <c r="X75" s="77"/>
      <c r="Y75" s="77">
        <f t="shared" si="16"/>
        <v>0</v>
      </c>
      <c r="Z75" s="77" t="str">
        <f t="shared" si="10"/>
        <v> </v>
      </c>
      <c r="AA75" s="77"/>
      <c r="AB75" s="77">
        <f>V75-AA75</f>
        <v>0</v>
      </c>
      <c r="AC75" s="216" t="str">
        <f>IF(AA75&lt;&gt;0,IF(V75/AA75*100&lt;0,"&lt;0",IF(V75/AA75*100&gt;200,"&gt;200",V75/AA75*100))," ")</f>
        <v> </v>
      </c>
      <c r="AD75" s="233"/>
      <c r="AE75" s="77"/>
      <c r="AF75" s="52">
        <f t="shared" si="52"/>
        <v>0</v>
      </c>
      <c r="AG75" s="52" t="str">
        <f t="shared" si="53"/>
        <v> </v>
      </c>
      <c r="AH75" s="77"/>
      <c r="AI75" s="52">
        <f t="shared" si="50"/>
        <v>0</v>
      </c>
      <c r="AJ75" s="216" t="str">
        <f>IF(AH75&lt;&gt;0,IF(AE75/AH75*100&lt;0,"&lt;0",IF(AE75/AH75*100&gt;200,"&gt;200",AE75/AH75*100))," ")</f>
        <v> </v>
      </c>
      <c r="AK75" s="233"/>
      <c r="AL75" s="77"/>
      <c r="AM75" s="52">
        <f t="shared" si="54"/>
        <v>0</v>
      </c>
      <c r="AN75" s="75" t="str">
        <f t="shared" si="11"/>
        <v> </v>
      </c>
      <c r="AO75" s="77"/>
      <c r="AP75" s="52">
        <f t="shared" si="55"/>
        <v>0</v>
      </c>
      <c r="AQ75" s="296" t="str">
        <f t="shared" si="12"/>
        <v> </v>
      </c>
      <c r="AR75" s="207"/>
      <c r="AS75" s="52"/>
      <c r="AT75" s="52">
        <f t="shared" si="13"/>
        <v>0</v>
      </c>
      <c r="AU75" s="52"/>
      <c r="AV75" s="52">
        <f t="shared" si="49"/>
        <v>0</v>
      </c>
      <c r="AW75" s="52" t="str">
        <f t="shared" si="41"/>
        <v> </v>
      </c>
      <c r="AX75" s="77"/>
      <c r="AY75" s="77">
        <f>AS75-AX75</f>
        <v>0</v>
      </c>
      <c r="AZ75" s="216" t="str">
        <f>IF(AX75&lt;&gt;0,IF(AS75/AX75*100&lt;0,"&lt;0",IF(AS75/AX75*100&gt;200,"&gt;200",AS75/AX75*100))," ")</f>
        <v> </v>
      </c>
    </row>
    <row r="76" spans="1:52" s="23" customFormat="1" ht="28.5" customHeight="1">
      <c r="A76" s="48" t="s">
        <v>67</v>
      </c>
      <c r="B76" s="344" t="s">
        <v>66</v>
      </c>
      <c r="C76" s="47">
        <f>L76+AR76-C91</f>
        <v>47860.4</v>
      </c>
      <c r="D76" s="47">
        <f>M76+AS76-D91</f>
        <v>21709.4</v>
      </c>
      <c r="E76" s="47">
        <f>N76+AT76-E91</f>
        <v>21001.9</v>
      </c>
      <c r="F76" s="47">
        <f t="shared" si="47"/>
        <v>707.4999999999999</v>
      </c>
      <c r="G76" s="47">
        <f t="shared" si="3"/>
        <v>-26151</v>
      </c>
      <c r="H76" s="218">
        <f t="shared" si="4"/>
        <v>45.359838196086955</v>
      </c>
      <c r="I76" s="619">
        <f>R76+AX76-I91</f>
        <v>0</v>
      </c>
      <c r="J76" s="47">
        <f t="shared" si="5"/>
        <v>21709.4</v>
      </c>
      <c r="K76" s="218" t="str">
        <f t="shared" si="6"/>
        <v> </v>
      </c>
      <c r="L76" s="46">
        <f>U76+AD76+AK76-L92</f>
        <v>43312.5</v>
      </c>
      <c r="M76" s="46">
        <f>V76+AE76+AL76-M92</f>
        <v>20542</v>
      </c>
      <c r="N76" s="46">
        <f>W76+AE76+AL76-N92</f>
        <v>19904.899999999998</v>
      </c>
      <c r="O76" s="46">
        <f t="shared" si="8"/>
        <v>637.0999999999999</v>
      </c>
      <c r="P76" s="46">
        <f t="shared" si="0"/>
        <v>-22770.5</v>
      </c>
      <c r="Q76" s="46">
        <f t="shared" si="1"/>
        <v>47.42741702741703</v>
      </c>
      <c r="R76" s="47">
        <f>R78+R95</f>
        <v>0</v>
      </c>
      <c r="S76" s="119">
        <f t="shared" si="57"/>
        <v>20542</v>
      </c>
      <c r="T76" s="218" t="str">
        <f t="shared" si="58"/>
        <v> </v>
      </c>
      <c r="U76" s="633">
        <f>U78+U95</f>
        <v>31254.5</v>
      </c>
      <c r="V76" s="694">
        <f>V78+V95</f>
        <v>15074.5</v>
      </c>
      <c r="W76" s="732">
        <f t="shared" si="9"/>
        <v>14437.4</v>
      </c>
      <c r="X76" s="733">
        <f>X78+X95</f>
        <v>637.0999999999999</v>
      </c>
      <c r="Y76" s="46">
        <f t="shared" si="16"/>
        <v>-16180</v>
      </c>
      <c r="Z76" s="46">
        <f t="shared" si="10"/>
        <v>48.23145467052745</v>
      </c>
      <c r="AA76" s="46">
        <f>AA78+AA95</f>
        <v>0</v>
      </c>
      <c r="AB76" s="46">
        <f>V76-AA76</f>
        <v>15074.5</v>
      </c>
      <c r="AC76" s="204" t="str">
        <f>IF(AA76&lt;&gt;0,IF(V76/AA76*100&lt;0,"&lt;0",IF(V76/AA76*100&gt;200,"&gt;200",V76/AA76*100))," ")</f>
        <v> </v>
      </c>
      <c r="AD76" s="203">
        <f>AD78+AD95</f>
        <v>13649.300000000001</v>
      </c>
      <c r="AE76" s="46">
        <f>AE78+AE95</f>
        <v>7431.799999999999</v>
      </c>
      <c r="AF76" s="46">
        <f>AE76-AD76</f>
        <v>-6217.500000000002</v>
      </c>
      <c r="AG76" s="46">
        <f>IF(AD76&lt;&gt;0,IF(AE76/AD76*100&lt;0,"&lt;0",IF(AE76/AD76*100&gt;200,"&gt;200",AE76/AD76*100))," ")</f>
        <v>54.44821346149619</v>
      </c>
      <c r="AH76" s="46">
        <f>AH78+AH95</f>
        <v>0</v>
      </c>
      <c r="AI76" s="46">
        <f>AE76-AH76</f>
        <v>7431.799999999999</v>
      </c>
      <c r="AJ76" s="204" t="str">
        <f>IF(AH76&lt;&gt;0,IF(AE76/AH76*100&lt;0,"&lt;0",IF(AE76/AH76*100&gt;200,"&gt;200",AE76/AH76*100))," ")</f>
        <v> </v>
      </c>
      <c r="AK76" s="203">
        <f>AK78+AK95</f>
        <v>5160.099999999999</v>
      </c>
      <c r="AL76" s="46">
        <f>AL78+AL95</f>
        <v>2243</v>
      </c>
      <c r="AM76" s="46">
        <f>AL76-AK76</f>
        <v>-2917.0999999999995</v>
      </c>
      <c r="AN76" s="47">
        <f t="shared" si="11"/>
        <v>43.46814984205733</v>
      </c>
      <c r="AO76" s="46">
        <f>AO78+AO95</f>
        <v>0</v>
      </c>
      <c r="AP76" s="46">
        <f>AL76-AO76</f>
        <v>2243</v>
      </c>
      <c r="AQ76" s="283" t="str">
        <f t="shared" si="12"/>
        <v> </v>
      </c>
      <c r="AR76" s="203">
        <f>AR78+AR95</f>
        <v>11888.9</v>
      </c>
      <c r="AS76" s="46">
        <f>AS78+AS95</f>
        <v>5146.5</v>
      </c>
      <c r="AT76" s="46">
        <f t="shared" si="13"/>
        <v>5076.1</v>
      </c>
      <c r="AU76" s="46">
        <f>AU78+AU95</f>
        <v>70.39999999999999</v>
      </c>
      <c r="AV76" s="46">
        <f t="shared" si="49"/>
        <v>-6742.4</v>
      </c>
      <c r="AW76" s="46">
        <f>IF(AR76&lt;&gt;0,IF(AS76/AR76*100&lt;0,"&lt;0",IF(AS76/AR76*100&gt;200,"&gt;200",AS76/AR76*100))," ")</f>
        <v>43.28827730067542</v>
      </c>
      <c r="AX76" s="46">
        <f>AX78+AX95</f>
        <v>0</v>
      </c>
      <c r="AY76" s="46">
        <f>AS76-AX76</f>
        <v>5146.5</v>
      </c>
      <c r="AZ76" s="218" t="str">
        <f>IF(AX76&lt;&gt;0,IF(AS76/AX76*100&lt;0,"&lt;0",IF(AS76/AX76*100&gt;200,"&gt;200",AS76/AX76*100))," ")</f>
        <v> </v>
      </c>
    </row>
    <row r="77" spans="1:52" ht="17.25" customHeight="1">
      <c r="A77" s="144" t="s">
        <v>23</v>
      </c>
      <c r="B77" s="353"/>
      <c r="C77" s="324"/>
      <c r="D77" s="84"/>
      <c r="E77" s="84"/>
      <c r="F77" s="84"/>
      <c r="G77" s="84"/>
      <c r="H77" s="84"/>
      <c r="I77" s="84"/>
      <c r="J77" s="84"/>
      <c r="K77" s="220"/>
      <c r="L77" s="219"/>
      <c r="M77" s="83"/>
      <c r="N77" s="83"/>
      <c r="O77" s="83"/>
      <c r="P77" s="83"/>
      <c r="Q77" s="83" t="str">
        <f t="shared" si="1"/>
        <v> </v>
      </c>
      <c r="R77" s="84"/>
      <c r="S77" s="130"/>
      <c r="T77" s="220"/>
      <c r="U77" s="726"/>
      <c r="V77" s="707"/>
      <c r="W77" s="742"/>
      <c r="X77" s="87"/>
      <c r="Y77" s="83"/>
      <c r="Z77" s="83" t="str">
        <f t="shared" si="10"/>
        <v> </v>
      </c>
      <c r="AA77" s="83"/>
      <c r="AB77" s="83"/>
      <c r="AC77" s="278"/>
      <c r="AD77" s="219"/>
      <c r="AE77" s="83"/>
      <c r="AF77" s="83"/>
      <c r="AG77" s="83"/>
      <c r="AH77" s="83"/>
      <c r="AI77" s="83"/>
      <c r="AJ77" s="278"/>
      <c r="AK77" s="219"/>
      <c r="AL77" s="83"/>
      <c r="AM77" s="83"/>
      <c r="AN77" s="84" t="str">
        <f t="shared" si="11"/>
        <v> </v>
      </c>
      <c r="AO77" s="83"/>
      <c r="AP77" s="83"/>
      <c r="AQ77" s="298" t="str">
        <f t="shared" si="12"/>
        <v> </v>
      </c>
      <c r="AR77" s="219"/>
      <c r="AS77" s="83"/>
      <c r="AT77" s="83"/>
      <c r="AU77" s="83"/>
      <c r="AV77" s="178"/>
      <c r="AW77" s="179"/>
      <c r="AX77" s="83"/>
      <c r="AY77" s="83"/>
      <c r="AZ77" s="220"/>
    </row>
    <row r="78" spans="1:52" ht="25.5" customHeight="1">
      <c r="A78" s="336" t="s">
        <v>68</v>
      </c>
      <c r="B78" s="354">
        <v>2</v>
      </c>
      <c r="C78" s="576">
        <f>C79+C80+C81+C86+C87+C88+C89</f>
        <v>42101.9</v>
      </c>
      <c r="D78" s="576">
        <f>D79+D80+D81+D86+D87+D88+D89</f>
        <v>20196.700000000004</v>
      </c>
      <c r="E78" s="576">
        <f>E79+E80+E81+E86+E87+E88+E89</f>
        <v>20001.2</v>
      </c>
      <c r="F78" s="576">
        <f aca="true" t="shared" si="59" ref="F78:F109">O78+AU78</f>
        <v>195.5</v>
      </c>
      <c r="G78" s="576">
        <f t="shared" si="3"/>
        <v>-21905.199999999997</v>
      </c>
      <c r="H78" s="576">
        <f t="shared" si="4"/>
        <v>47.970994183160386</v>
      </c>
      <c r="I78" s="576">
        <f t="shared" si="18"/>
        <v>0</v>
      </c>
      <c r="J78" s="576">
        <f t="shared" si="5"/>
        <v>20196.700000000004</v>
      </c>
      <c r="K78" s="577" t="str">
        <f t="shared" si="6"/>
        <v> </v>
      </c>
      <c r="L78" s="181">
        <f>L79+L80+L81+L86+L87+L88+L89+L91</f>
        <v>39942.2</v>
      </c>
      <c r="M78" s="181">
        <f>M79+M80+M81+M86+M87+M88+M89+M91</f>
        <v>19669.899999999998</v>
      </c>
      <c r="N78" s="181">
        <f>N79+N80+N81+N86+N87+N88+N89+N91</f>
        <v>19476.2</v>
      </c>
      <c r="O78" s="181">
        <f aca="true" t="shared" si="60" ref="O78:O140">X78</f>
        <v>193.7</v>
      </c>
      <c r="P78" s="181">
        <f t="shared" si="0"/>
        <v>-20272.3</v>
      </c>
      <c r="Q78" s="181">
        <f t="shared" si="1"/>
        <v>49.24591034044193</v>
      </c>
      <c r="R78" s="576">
        <f>R79+R80+R81+R86+R88+R89+R91</f>
        <v>0</v>
      </c>
      <c r="S78" s="578">
        <f t="shared" si="57"/>
        <v>19669.899999999998</v>
      </c>
      <c r="T78" s="577" t="str">
        <f t="shared" si="58"/>
        <v> </v>
      </c>
      <c r="U78" s="727">
        <f>U79+U80+U81+U86+U87+U88+U89+U90</f>
        <v>27969.2</v>
      </c>
      <c r="V78" s="708">
        <f>V79+V80+V81+V86+V87+V88+V89+V90</f>
        <v>14216.1</v>
      </c>
      <c r="W78" s="734">
        <f aca="true" t="shared" si="61" ref="W78:W140">V78-X78</f>
        <v>14022.4</v>
      </c>
      <c r="X78" s="735">
        <f>X79+X80+X81+X86+X87+X88+X89+X90</f>
        <v>193.7</v>
      </c>
      <c r="Y78" s="181">
        <f t="shared" si="16"/>
        <v>-13753.1</v>
      </c>
      <c r="Z78" s="181">
        <f t="shared" si="10"/>
        <v>50.827696180083805</v>
      </c>
      <c r="AA78" s="579">
        <f>AA79+AA80+AA81+AA86+AA88+AA89+AA90</f>
        <v>0</v>
      </c>
      <c r="AB78" s="579">
        <f>V78-AA78</f>
        <v>14216.1</v>
      </c>
      <c r="AC78" s="580" t="str">
        <f>IF(AA78&lt;&gt;0,IF(V78/AA78*100&lt;0,"&lt;0",IF(V78/AA78*100&gt;200,"&gt;200",V78/AA78*100))," ")</f>
        <v> </v>
      </c>
      <c r="AD78" s="221">
        <f>AD79+AD80+AD81+AD86+AD87+AD88+AD89+AD90</f>
        <v>13636.000000000002</v>
      </c>
      <c r="AE78" s="181">
        <f>AE79+AE80+AE81+AE86+AE87+AE88+AE89+AE90</f>
        <v>7427.599999999999</v>
      </c>
      <c r="AF78" s="181">
        <f>AE78-AD78</f>
        <v>-6208.400000000002</v>
      </c>
      <c r="AG78" s="181">
        <f>IF(AD78&lt;&gt;0,IF(AE78/AD78*100&lt;0,"&lt;0",IF(AE78/AD78*100&gt;200,"&gt;200",AE78/AD78*100))," ")</f>
        <v>54.47051921384569</v>
      </c>
      <c r="AH78" s="579">
        <f>AH79+AH80+AH81+AH86+AH88+AH89+AH90</f>
        <v>0</v>
      </c>
      <c r="AI78" s="579">
        <f>AE78-AH78</f>
        <v>7427.599999999999</v>
      </c>
      <c r="AJ78" s="580" t="str">
        <f>IF(AH78&lt;&gt;0,IF(AE78/AH78*100&lt;0,"&lt;0",IF(AE78/AH78*100&gt;200,"&gt;200",AE78/AH78*100))," ")</f>
        <v> </v>
      </c>
      <c r="AK78" s="221">
        <f>AK79+AK80+AK81+AK86+AK87+AK88+AK89+AK90</f>
        <v>5088.4</v>
      </c>
      <c r="AL78" s="181">
        <f>AL79+AL80+AL81+AL86+AL87+AL88+AL89+AL90</f>
        <v>2233.5</v>
      </c>
      <c r="AM78" s="181">
        <f>AL78-AK78</f>
        <v>-2854.8999999999996</v>
      </c>
      <c r="AN78" s="576">
        <f t="shared" si="11"/>
        <v>43.89395487776119</v>
      </c>
      <c r="AO78" s="579">
        <f>AO79+AO80+AO81+AO86+AO88+AO89+AO90</f>
        <v>0</v>
      </c>
      <c r="AP78" s="579">
        <f>AL78-AO78</f>
        <v>2233.5</v>
      </c>
      <c r="AQ78" s="581" t="str">
        <f t="shared" si="12"/>
        <v> </v>
      </c>
      <c r="AR78" s="221">
        <f>AR79+AR80+AR81+AR86+AR87+AR88+AR89+AR90</f>
        <v>9500.699999999999</v>
      </c>
      <c r="AS78" s="181">
        <f>AS79+AS80+AS81+AS86+AS87+AS88+AS89+AS90</f>
        <v>4505.9</v>
      </c>
      <c r="AT78" s="181">
        <f aca="true" t="shared" si="62" ref="AT78:AT140">AS78-AU78</f>
        <v>4504.099999999999</v>
      </c>
      <c r="AU78" s="181">
        <f>AU79+AU80+AU81+AU86+AU87+AU88+AU89+AU90</f>
        <v>1.7999999999999998</v>
      </c>
      <c r="AV78" s="181">
        <f aca="true" t="shared" si="63" ref="AV78:AV94">AS78-AR78</f>
        <v>-4994.799999999999</v>
      </c>
      <c r="AW78" s="181">
        <f t="shared" si="41"/>
        <v>47.42703169240162</v>
      </c>
      <c r="AX78" s="85">
        <f>AX79+AX80+AX81+AX86+AX88+AX89+AX90</f>
        <v>0</v>
      </c>
      <c r="AY78" s="86">
        <f>AS78-AX78</f>
        <v>4505.9</v>
      </c>
      <c r="AZ78" s="222" t="str">
        <f>IF(AX78&lt;&gt;0,IF(AS78/AX78*100&lt;0,"&lt;0",IF(AS78/AX78*100&gt;200,"&gt;200",AS78/AX78*100))," ")</f>
        <v> </v>
      </c>
    </row>
    <row r="79" spans="1:52" ht="25.5" customHeight="1">
      <c r="A79" s="89" t="s">
        <v>236</v>
      </c>
      <c r="B79" s="355">
        <v>21</v>
      </c>
      <c r="C79" s="325">
        <f aca="true" t="shared" si="64" ref="C79:C94">L79+AR79</f>
        <v>11164.5</v>
      </c>
      <c r="D79" s="88">
        <f>M79+AS79</f>
        <v>5615.8</v>
      </c>
      <c r="E79" s="88">
        <f aca="true" t="shared" si="65" ref="E79:E105">W79+AE79+AL79+AT79</f>
        <v>5615.5</v>
      </c>
      <c r="F79" s="88">
        <f t="shared" si="59"/>
        <v>0.3</v>
      </c>
      <c r="G79" s="88">
        <f t="shared" si="3"/>
        <v>-5548.7</v>
      </c>
      <c r="H79" s="88">
        <f t="shared" si="4"/>
        <v>50.30050606834162</v>
      </c>
      <c r="I79" s="88">
        <f t="shared" si="18"/>
        <v>0</v>
      </c>
      <c r="J79" s="88">
        <f t="shared" si="5"/>
        <v>5615.8</v>
      </c>
      <c r="K79" s="223" t="str">
        <f t="shared" si="6"/>
        <v> </v>
      </c>
      <c r="L79" s="207">
        <f aca="true" t="shared" si="66" ref="L79:L95">U79+AD79+AK79</f>
        <v>5053.8</v>
      </c>
      <c r="M79" s="52">
        <f>V79+AE79+AL79</f>
        <v>2523.5</v>
      </c>
      <c r="N79" s="52">
        <f aca="true" t="shared" si="67" ref="N79:N140">W79+AE79+AL79</f>
        <v>2523.5</v>
      </c>
      <c r="O79" s="52">
        <f t="shared" si="60"/>
        <v>0</v>
      </c>
      <c r="P79" s="52">
        <f t="shared" si="0"/>
        <v>-2530.3</v>
      </c>
      <c r="Q79" s="52">
        <f t="shared" si="1"/>
        <v>49.93272389093356</v>
      </c>
      <c r="R79" s="88">
        <f aca="true" t="shared" si="68" ref="R79:R99">AA79+AH79+AO79</f>
        <v>0</v>
      </c>
      <c r="S79" s="131">
        <f t="shared" si="57"/>
        <v>2523.5</v>
      </c>
      <c r="T79" s="223" t="str">
        <f t="shared" si="58"/>
        <v> </v>
      </c>
      <c r="U79" s="722">
        <v>4895.6</v>
      </c>
      <c r="V79" s="696">
        <v>2442.1</v>
      </c>
      <c r="W79" s="668">
        <f t="shared" si="61"/>
        <v>2442.1</v>
      </c>
      <c r="X79" s="52"/>
      <c r="Y79" s="52">
        <f t="shared" si="16"/>
        <v>-2453.5000000000005</v>
      </c>
      <c r="Z79" s="52">
        <f t="shared" si="10"/>
        <v>49.88356891902932</v>
      </c>
      <c r="AA79" s="87"/>
      <c r="AB79" s="87">
        <f>V79-AA79</f>
        <v>2442.1</v>
      </c>
      <c r="AC79" s="279" t="str">
        <f>IF(AA79&lt;&gt;0,IF(V79/AA79*100&lt;0,"&lt;0",IF(V79/AA79*100&gt;200,"&gt;200",V79/AA79*100))," ")</f>
        <v> </v>
      </c>
      <c r="AD79" s="207">
        <v>108</v>
      </c>
      <c r="AE79" s="52">
        <v>58.1</v>
      </c>
      <c r="AF79" s="52">
        <f>AE79-AD79</f>
        <v>-49.9</v>
      </c>
      <c r="AG79" s="52">
        <f>IF(AD79&lt;&gt;0,IF(AE79/AD79*100&lt;0,"&lt;0",IF(AE79/AD79*100&gt;200,"&gt;200",AE79/AD79*100))," ")</f>
        <v>53.7962962962963</v>
      </c>
      <c r="AH79" s="87"/>
      <c r="AI79" s="87">
        <f>AE79-AH79</f>
        <v>58.1</v>
      </c>
      <c r="AJ79" s="279" t="str">
        <f>IF(AH79&lt;&gt;0,IF(AE79/AH79*100&lt;0,"&lt;0",IF(AE79/AH79*100&gt;200,"&gt;200",AE79/AH79*100))," ")</f>
        <v> </v>
      </c>
      <c r="AK79" s="207">
        <v>50.2</v>
      </c>
      <c r="AL79" s="52">
        <v>23.3</v>
      </c>
      <c r="AM79" s="52">
        <f>AL79-AK79</f>
        <v>-26.900000000000002</v>
      </c>
      <c r="AN79" s="88">
        <f t="shared" si="11"/>
        <v>46.41434262948207</v>
      </c>
      <c r="AO79" s="87"/>
      <c r="AP79" s="87">
        <f>AL79-AO79</f>
        <v>23.3</v>
      </c>
      <c r="AQ79" s="299" t="str">
        <f t="shared" si="12"/>
        <v> </v>
      </c>
      <c r="AR79" s="207">
        <v>6110.7</v>
      </c>
      <c r="AS79" s="52">
        <v>3092.3</v>
      </c>
      <c r="AT79" s="52">
        <f t="shared" si="62"/>
        <v>3092</v>
      </c>
      <c r="AU79" s="52">
        <v>0.3</v>
      </c>
      <c r="AV79" s="52">
        <f t="shared" si="63"/>
        <v>-3018.3999999999996</v>
      </c>
      <c r="AW79" s="59">
        <f t="shared" si="41"/>
        <v>50.604677041910094</v>
      </c>
      <c r="AX79" s="87"/>
      <c r="AY79" s="87">
        <f>AS79-AX79</f>
        <v>3092.3</v>
      </c>
      <c r="AZ79" s="223" t="str">
        <f>IF(AX79&lt;&gt;0,IF(AS79/AX79*100&lt;0,"&lt;0",IF(AS79/AX79*100&gt;200,"&gt;200",AS79/AX79*100))," ")</f>
        <v> </v>
      </c>
    </row>
    <row r="80" spans="1:52" ht="25.5" customHeight="1">
      <c r="A80" s="89" t="s">
        <v>235</v>
      </c>
      <c r="B80" s="355">
        <v>22</v>
      </c>
      <c r="C80" s="325">
        <f t="shared" si="64"/>
        <v>9651.1</v>
      </c>
      <c r="D80" s="88">
        <f>M80+AS80</f>
        <v>3893.3999999999996</v>
      </c>
      <c r="E80" s="88">
        <f t="shared" si="65"/>
        <v>3817.2999999999997</v>
      </c>
      <c r="F80" s="88">
        <f t="shared" si="59"/>
        <v>76.1</v>
      </c>
      <c r="G80" s="88">
        <f t="shared" si="3"/>
        <v>-5757.700000000001</v>
      </c>
      <c r="H80" s="88">
        <f t="shared" si="4"/>
        <v>40.34151547491995</v>
      </c>
      <c r="I80" s="88">
        <f t="shared" si="18"/>
        <v>0</v>
      </c>
      <c r="J80" s="88">
        <f t="shared" si="5"/>
        <v>3893.3999999999996</v>
      </c>
      <c r="K80" s="223" t="str">
        <f t="shared" si="6"/>
        <v> </v>
      </c>
      <c r="L80" s="207">
        <f t="shared" si="66"/>
        <v>7265.5</v>
      </c>
      <c r="M80" s="52">
        <f>V80+AE80+AL80</f>
        <v>2954.2</v>
      </c>
      <c r="N80" s="52">
        <f t="shared" si="67"/>
        <v>2878.2</v>
      </c>
      <c r="O80" s="52">
        <f t="shared" si="60"/>
        <v>76</v>
      </c>
      <c r="P80" s="52">
        <f aca="true" t="shared" si="69" ref="P80:P145">M80-L80</f>
        <v>-4311.3</v>
      </c>
      <c r="Q80" s="52">
        <f aca="true" t="shared" si="70" ref="Q80:Q145">IF(L80&lt;&gt;0,IF(M80/L80*100&lt;0,"&lt;0",IF(M80/L80*100&gt;200,"&gt;200",M80/L80*100))," ")</f>
        <v>40.66065652742413</v>
      </c>
      <c r="R80" s="88">
        <f t="shared" si="68"/>
        <v>0</v>
      </c>
      <c r="S80" s="131">
        <f t="shared" si="57"/>
        <v>2954.2</v>
      </c>
      <c r="T80" s="223" t="str">
        <f t="shared" si="58"/>
        <v> </v>
      </c>
      <c r="U80" s="722">
        <v>2070</v>
      </c>
      <c r="V80" s="709">
        <f>704.4+21.2</f>
        <v>725.6</v>
      </c>
      <c r="W80" s="668">
        <f t="shared" si="61"/>
        <v>649.6</v>
      </c>
      <c r="X80" s="752">
        <f>54.8+21.2</f>
        <v>76</v>
      </c>
      <c r="Y80" s="52">
        <f t="shared" si="16"/>
        <v>-1344.4</v>
      </c>
      <c r="Z80" s="52">
        <f t="shared" si="10"/>
        <v>35.05314009661836</v>
      </c>
      <c r="AA80" s="87"/>
      <c r="AB80" s="87">
        <f>V80-AA80</f>
        <v>725.6</v>
      </c>
      <c r="AC80" s="279" t="str">
        <f>IF(AA80&lt;&gt;0,IF(V80/AA80*100&lt;0,"&lt;0",IF(V80/AA80*100&gt;200,"&gt;200",V80/AA80*100))," ")</f>
        <v> </v>
      </c>
      <c r="AD80" s="207">
        <v>157.6</v>
      </c>
      <c r="AE80" s="52">
        <v>18.6</v>
      </c>
      <c r="AF80" s="52">
        <f>AE80-AD80</f>
        <v>-139</v>
      </c>
      <c r="AG80" s="52">
        <f>IF(AD80&lt;&gt;0,IF(AE80/AD80*100&lt;0,"&lt;0",IF(AE80/AD80*100&gt;200,"&gt;200",AE80/AD80*100))," ")</f>
        <v>11.802030456852792</v>
      </c>
      <c r="AH80" s="87"/>
      <c r="AI80" s="87">
        <f>AE80-AH80</f>
        <v>18.6</v>
      </c>
      <c r="AJ80" s="279" t="str">
        <f>IF(AH80&lt;&gt;0,IF(AE80/AH80*100&lt;0,"&lt;0",IF(AE80/AH80*100&gt;200,"&gt;200",AE80/AH80*100))," ")</f>
        <v> </v>
      </c>
      <c r="AK80" s="207">
        <v>5037.9</v>
      </c>
      <c r="AL80" s="52">
        <v>2210</v>
      </c>
      <c r="AM80" s="52">
        <f>AL80-AK80</f>
        <v>-2827.8999999999996</v>
      </c>
      <c r="AN80" s="88">
        <f t="shared" si="11"/>
        <v>43.86748446773458</v>
      </c>
      <c r="AO80" s="87"/>
      <c r="AP80" s="87">
        <f>AL80-AO80</f>
        <v>2210</v>
      </c>
      <c r="AQ80" s="299" t="str">
        <f t="shared" si="12"/>
        <v> </v>
      </c>
      <c r="AR80" s="207">
        <v>2385.6</v>
      </c>
      <c r="AS80" s="52">
        <v>939.2</v>
      </c>
      <c r="AT80" s="52">
        <f t="shared" si="62"/>
        <v>939.1</v>
      </c>
      <c r="AU80" s="52">
        <v>0.1</v>
      </c>
      <c r="AV80" s="52">
        <f t="shared" si="63"/>
        <v>-1446.3999999999999</v>
      </c>
      <c r="AW80" s="59">
        <f t="shared" si="41"/>
        <v>39.36955063715627</v>
      </c>
      <c r="AX80" s="87"/>
      <c r="AY80" s="87">
        <f>AS80-AX80</f>
        <v>939.2</v>
      </c>
      <c r="AZ80" s="223" t="str">
        <f>IF(AX80&lt;&gt;0,IF(AS80/AX80*100&lt;0,"&lt;0",IF(AS80/AX80*100&gt;200,"&gt;200",AS80/AX80*100))," ")</f>
        <v> </v>
      </c>
    </row>
    <row r="81" spans="1:52" ht="25.5" customHeight="1">
      <c r="A81" s="89" t="s">
        <v>234</v>
      </c>
      <c r="B81" s="355">
        <v>24</v>
      </c>
      <c r="C81" s="325">
        <f t="shared" si="64"/>
        <v>1216</v>
      </c>
      <c r="D81" s="88">
        <f>M81+AS81</f>
        <v>921.5</v>
      </c>
      <c r="E81" s="88">
        <f t="shared" si="65"/>
        <v>921.5</v>
      </c>
      <c r="F81" s="88">
        <f t="shared" si="59"/>
        <v>0</v>
      </c>
      <c r="G81" s="88">
        <f t="shared" si="3"/>
        <v>-294.5</v>
      </c>
      <c r="H81" s="88">
        <f t="shared" si="4"/>
        <v>75.78125</v>
      </c>
      <c r="I81" s="88">
        <f t="shared" si="18"/>
        <v>0</v>
      </c>
      <c r="J81" s="88">
        <f t="shared" si="5"/>
        <v>921.5</v>
      </c>
      <c r="K81" s="223" t="str">
        <f t="shared" si="6"/>
        <v> </v>
      </c>
      <c r="L81" s="207">
        <f t="shared" si="66"/>
        <v>1147.5</v>
      </c>
      <c r="M81" s="52">
        <f>V81+AE81+AL81</f>
        <v>880.9</v>
      </c>
      <c r="N81" s="52">
        <f t="shared" si="67"/>
        <v>880.9</v>
      </c>
      <c r="O81" s="52">
        <f t="shared" si="60"/>
        <v>0</v>
      </c>
      <c r="P81" s="52">
        <f t="shared" si="69"/>
        <v>-266.6</v>
      </c>
      <c r="Q81" s="52">
        <f t="shared" si="70"/>
        <v>76.7668845315904</v>
      </c>
      <c r="R81" s="88">
        <f t="shared" si="68"/>
        <v>0</v>
      </c>
      <c r="S81" s="131">
        <f t="shared" si="57"/>
        <v>880.9</v>
      </c>
      <c r="T81" s="223" t="str">
        <f t="shared" si="58"/>
        <v> </v>
      </c>
      <c r="U81" s="722">
        <v>1147.5</v>
      </c>
      <c r="V81" s="696">
        <v>880.9</v>
      </c>
      <c r="W81" s="668">
        <f t="shared" si="61"/>
        <v>880.9</v>
      </c>
      <c r="X81" s="52">
        <f>X83+X84</f>
        <v>0</v>
      </c>
      <c r="Y81" s="52">
        <f t="shared" si="16"/>
        <v>-266.6</v>
      </c>
      <c r="Z81" s="52">
        <f t="shared" si="10"/>
        <v>76.7668845315904</v>
      </c>
      <c r="AA81" s="87">
        <f>AA83+AA84</f>
        <v>0</v>
      </c>
      <c r="AB81" s="87">
        <f>V81-AA81</f>
        <v>880.9</v>
      </c>
      <c r="AC81" s="279" t="str">
        <f>IF(AA81&lt;&gt;0,IF(V81/AA81*100&lt;0,"&lt;0",IF(V81/AA81*100&gt;200,"&gt;200",V81/AA81*100))," ")</f>
        <v> </v>
      </c>
      <c r="AD81" s="207"/>
      <c r="AE81" s="52"/>
      <c r="AF81" s="52">
        <f>AE81-AD81</f>
        <v>0</v>
      </c>
      <c r="AG81" s="52" t="str">
        <f>IF(AD81&lt;&gt;0,IF(AE81/AD81*100&lt;0,"&lt;0",IF(AE81/AD81*100&gt;200,"&gt;200",AE81/AD81*100))," ")</f>
        <v> </v>
      </c>
      <c r="AH81" s="87"/>
      <c r="AI81" s="87">
        <f>AE81-AH81</f>
        <v>0</v>
      </c>
      <c r="AJ81" s="279" t="str">
        <f>IF(AH81&lt;&gt;0,IF(AE81/AH81*100&lt;0,"&lt;0",IF(AE81/AH81*100&gt;200,"&gt;200",AE81/AH81*100))," ")</f>
        <v> </v>
      </c>
      <c r="AK81" s="207"/>
      <c r="AL81" s="52"/>
      <c r="AM81" s="52">
        <f>AL81-AK81</f>
        <v>0</v>
      </c>
      <c r="AN81" s="88" t="str">
        <f t="shared" si="11"/>
        <v> </v>
      </c>
      <c r="AO81" s="87"/>
      <c r="AP81" s="87">
        <f>AL81-AO81</f>
        <v>0</v>
      </c>
      <c r="AQ81" s="299" t="str">
        <f t="shared" si="12"/>
        <v> </v>
      </c>
      <c r="AR81" s="207">
        <v>68.5</v>
      </c>
      <c r="AS81" s="668">
        <v>40.6</v>
      </c>
      <c r="AT81" s="52">
        <f t="shared" si="62"/>
        <v>40.6</v>
      </c>
      <c r="AU81" s="52">
        <f>AU83+AU84+AU85</f>
        <v>0</v>
      </c>
      <c r="AV81" s="52">
        <f t="shared" si="63"/>
        <v>-27.9</v>
      </c>
      <c r="AW81" s="59">
        <f t="shared" si="41"/>
        <v>59.270072992700726</v>
      </c>
      <c r="AX81" s="87"/>
      <c r="AY81" s="87">
        <f>AS81-AX81</f>
        <v>40.6</v>
      </c>
      <c r="AZ81" s="223" t="str">
        <f>IF(AX81&lt;&gt;0,IF(AS81/AX81*100&lt;0,"&lt;0",IF(AS81/AX81*100&gt;200,"&gt;200",AS81/AX81*100))," ")</f>
        <v> </v>
      </c>
    </row>
    <row r="82" spans="1:52" ht="18" customHeight="1">
      <c r="A82" s="143" t="s">
        <v>4</v>
      </c>
      <c r="B82" s="355"/>
      <c r="C82" s="325"/>
      <c r="D82" s="88"/>
      <c r="E82" s="88">
        <f t="shared" si="65"/>
        <v>0</v>
      </c>
      <c r="F82" s="88">
        <f t="shared" si="59"/>
        <v>0</v>
      </c>
      <c r="G82" s="88"/>
      <c r="H82" s="88"/>
      <c r="I82" s="88"/>
      <c r="J82" s="88"/>
      <c r="K82" s="223"/>
      <c r="L82" s="237"/>
      <c r="M82" s="87"/>
      <c r="N82" s="87"/>
      <c r="O82" s="87"/>
      <c r="P82" s="87"/>
      <c r="Q82" s="87" t="str">
        <f t="shared" si="70"/>
        <v> </v>
      </c>
      <c r="R82" s="88"/>
      <c r="S82" s="131"/>
      <c r="T82" s="223"/>
      <c r="U82" s="721"/>
      <c r="V82" s="710"/>
      <c r="W82" s="742"/>
      <c r="X82" s="87"/>
      <c r="Y82" s="87"/>
      <c r="Z82" s="87"/>
      <c r="AA82" s="87"/>
      <c r="AB82" s="87"/>
      <c r="AC82" s="279"/>
      <c r="AD82" s="207"/>
      <c r="AE82" s="52"/>
      <c r="AF82" s="52"/>
      <c r="AG82" s="52"/>
      <c r="AH82" s="87"/>
      <c r="AI82" s="87"/>
      <c r="AJ82" s="279"/>
      <c r="AK82" s="207"/>
      <c r="AL82" s="52"/>
      <c r="AM82" s="52"/>
      <c r="AN82" s="88"/>
      <c r="AO82" s="87"/>
      <c r="AP82" s="87"/>
      <c r="AQ82" s="299"/>
      <c r="AR82" s="207"/>
      <c r="AS82" s="52"/>
      <c r="AT82" s="52">
        <f t="shared" si="62"/>
        <v>0</v>
      </c>
      <c r="AU82" s="52"/>
      <c r="AV82" s="52"/>
      <c r="AW82" s="59"/>
      <c r="AX82" s="87"/>
      <c r="AY82" s="87"/>
      <c r="AZ82" s="223"/>
    </row>
    <row r="83" spans="1:52" s="8" customFormat="1" ht="25.5" customHeight="1">
      <c r="A83" s="332" t="s">
        <v>245</v>
      </c>
      <c r="B83" s="356">
        <v>241</v>
      </c>
      <c r="C83" s="325">
        <f t="shared" si="64"/>
        <v>322.3</v>
      </c>
      <c r="D83" s="165">
        <f aca="true" t="shared" si="71" ref="D83:D96">M83+AS83</f>
        <v>166.60000000000002</v>
      </c>
      <c r="E83" s="165">
        <f t="shared" si="65"/>
        <v>166.60000000000002</v>
      </c>
      <c r="F83" s="165">
        <f t="shared" si="59"/>
        <v>0</v>
      </c>
      <c r="G83" s="165">
        <f t="shared" si="3"/>
        <v>-155.7</v>
      </c>
      <c r="H83" s="165">
        <f t="shared" si="4"/>
        <v>51.69097114489607</v>
      </c>
      <c r="I83" s="165">
        <f t="shared" si="18"/>
        <v>0</v>
      </c>
      <c r="J83" s="165">
        <f t="shared" si="5"/>
        <v>166.60000000000002</v>
      </c>
      <c r="K83" s="224" t="str">
        <f t="shared" si="6"/>
        <v> </v>
      </c>
      <c r="L83" s="209">
        <f t="shared" si="66"/>
        <v>269.5</v>
      </c>
      <c r="M83" s="59">
        <f aca="true" t="shared" si="72" ref="M83:M96">V83+AE83+AL83</f>
        <v>133.8</v>
      </c>
      <c r="N83" s="59">
        <f t="shared" si="67"/>
        <v>133.8</v>
      </c>
      <c r="O83" s="59">
        <f t="shared" si="60"/>
        <v>0</v>
      </c>
      <c r="P83" s="59">
        <f t="shared" si="69"/>
        <v>-135.7</v>
      </c>
      <c r="Q83" s="59">
        <f t="shared" si="70"/>
        <v>49.64749536178108</v>
      </c>
      <c r="R83" s="165">
        <f t="shared" si="68"/>
        <v>0</v>
      </c>
      <c r="S83" s="166">
        <f t="shared" si="57"/>
        <v>133.8</v>
      </c>
      <c r="T83" s="224" t="str">
        <f t="shared" si="58"/>
        <v> </v>
      </c>
      <c r="U83" s="723">
        <v>269.5</v>
      </c>
      <c r="V83" s="699">
        <v>133.8</v>
      </c>
      <c r="W83" s="737">
        <f t="shared" si="61"/>
        <v>133.8</v>
      </c>
      <c r="X83" s="59"/>
      <c r="Y83" s="59">
        <f t="shared" si="16"/>
        <v>-135.7</v>
      </c>
      <c r="Z83" s="59">
        <f aca="true" t="shared" si="73" ref="Z83:Z147">IF(U83&lt;&gt;0,IF(V83/U83*100&lt;0,"&lt;0",IF(V83/U83*100&gt;200,"&gt;200",V83/U83*100))," ")</f>
        <v>49.64749536178108</v>
      </c>
      <c r="AA83" s="87"/>
      <c r="AB83" s="87">
        <f>V83-AA83</f>
        <v>133.8</v>
      </c>
      <c r="AC83" s="279" t="str">
        <f>IF(AA83&lt;&gt;0,IF(V83/AA83*100&lt;0,"&lt;0",IF(V83/AA83*100&gt;200,"&gt;200",V83/AA83*100))," ")</f>
        <v> </v>
      </c>
      <c r="AD83" s="207"/>
      <c r="AE83" s="52"/>
      <c r="AF83" s="52"/>
      <c r="AG83" s="52"/>
      <c r="AH83" s="87"/>
      <c r="AI83" s="87"/>
      <c r="AJ83" s="279"/>
      <c r="AK83" s="207"/>
      <c r="AL83" s="52"/>
      <c r="AM83" s="52"/>
      <c r="AN83" s="328" t="str">
        <f t="shared" si="11"/>
        <v> </v>
      </c>
      <c r="AO83" s="87"/>
      <c r="AP83" s="87"/>
      <c r="AQ83" s="300" t="str">
        <f t="shared" si="12"/>
        <v> </v>
      </c>
      <c r="AR83" s="211">
        <v>52.8</v>
      </c>
      <c r="AS83" s="57">
        <v>32.8</v>
      </c>
      <c r="AT83" s="57">
        <f t="shared" si="62"/>
        <v>32.8</v>
      </c>
      <c r="AU83" s="622"/>
      <c r="AV83" s="59">
        <f t="shared" si="63"/>
        <v>-20</v>
      </c>
      <c r="AW83" s="59">
        <f t="shared" si="41"/>
        <v>62.121212121212125</v>
      </c>
      <c r="AX83" s="87"/>
      <c r="AY83" s="87"/>
      <c r="AZ83" s="224"/>
    </row>
    <row r="84" spans="1:52" s="8" customFormat="1" ht="25.5" customHeight="1">
      <c r="A84" s="332" t="s">
        <v>246</v>
      </c>
      <c r="B84" s="356">
        <v>242</v>
      </c>
      <c r="C84" s="325">
        <f t="shared" si="64"/>
        <v>886.9</v>
      </c>
      <c r="D84" s="165">
        <f t="shared" si="71"/>
        <v>753</v>
      </c>
      <c r="E84" s="165">
        <f t="shared" si="65"/>
        <v>753</v>
      </c>
      <c r="F84" s="165">
        <f t="shared" si="59"/>
        <v>0</v>
      </c>
      <c r="G84" s="165">
        <f t="shared" si="3"/>
        <v>-133.89999999999998</v>
      </c>
      <c r="H84" s="165">
        <f t="shared" si="4"/>
        <v>84.90246927500283</v>
      </c>
      <c r="I84" s="165">
        <f t="shared" si="18"/>
        <v>0</v>
      </c>
      <c r="J84" s="165">
        <f t="shared" si="5"/>
        <v>753</v>
      </c>
      <c r="K84" s="224" t="str">
        <f t="shared" si="6"/>
        <v> </v>
      </c>
      <c r="L84" s="209">
        <f t="shared" si="66"/>
        <v>878</v>
      </c>
      <c r="M84" s="59">
        <f t="shared" si="72"/>
        <v>747</v>
      </c>
      <c r="N84" s="59">
        <f t="shared" si="67"/>
        <v>747</v>
      </c>
      <c r="O84" s="59">
        <f t="shared" si="60"/>
        <v>0</v>
      </c>
      <c r="P84" s="59">
        <f t="shared" si="69"/>
        <v>-131</v>
      </c>
      <c r="Q84" s="59">
        <f t="shared" si="70"/>
        <v>85.07972665148064</v>
      </c>
      <c r="R84" s="165">
        <f t="shared" si="68"/>
        <v>0</v>
      </c>
      <c r="S84" s="166">
        <f t="shared" si="57"/>
        <v>747</v>
      </c>
      <c r="T84" s="224" t="str">
        <f t="shared" si="58"/>
        <v> </v>
      </c>
      <c r="U84" s="723">
        <v>878</v>
      </c>
      <c r="V84" s="699">
        <v>747</v>
      </c>
      <c r="W84" s="737">
        <f t="shared" si="61"/>
        <v>747</v>
      </c>
      <c r="X84" s="59"/>
      <c r="Y84" s="59">
        <f aca="true" t="shared" si="74" ref="Y84:Y149">V84-U84</f>
        <v>-131</v>
      </c>
      <c r="Z84" s="59">
        <f t="shared" si="73"/>
        <v>85.07972665148064</v>
      </c>
      <c r="AA84" s="87"/>
      <c r="AB84" s="87">
        <f>V84-AA84</f>
        <v>747</v>
      </c>
      <c r="AC84" s="279" t="str">
        <f>IF(AA84&lt;&gt;0,IF(V84/AA84*100&lt;0,"&lt;0",IF(V84/AA84*100&gt;200,"&gt;200",V84/AA84*100))," ")</f>
        <v> </v>
      </c>
      <c r="AD84" s="207"/>
      <c r="AE84" s="52"/>
      <c r="AF84" s="52"/>
      <c r="AG84" s="52"/>
      <c r="AH84" s="87"/>
      <c r="AI84" s="87"/>
      <c r="AJ84" s="279"/>
      <c r="AK84" s="207"/>
      <c r="AL84" s="52"/>
      <c r="AM84" s="52"/>
      <c r="AN84" s="328" t="str">
        <f t="shared" si="11"/>
        <v> </v>
      </c>
      <c r="AO84" s="87"/>
      <c r="AP84" s="87"/>
      <c r="AQ84" s="300" t="str">
        <f t="shared" si="12"/>
        <v> </v>
      </c>
      <c r="AR84" s="211">
        <v>8.9</v>
      </c>
      <c r="AS84" s="57">
        <v>6</v>
      </c>
      <c r="AT84" s="57">
        <f t="shared" si="62"/>
        <v>6</v>
      </c>
      <c r="AU84" s="59"/>
      <c r="AV84" s="59">
        <f t="shared" si="63"/>
        <v>-2.9000000000000004</v>
      </c>
      <c r="AW84" s="59">
        <f t="shared" si="41"/>
        <v>67.41573033707866</v>
      </c>
      <c r="AX84" s="87"/>
      <c r="AY84" s="87"/>
      <c r="AZ84" s="224"/>
    </row>
    <row r="85" spans="1:52" s="8" customFormat="1" ht="32.25" customHeight="1">
      <c r="A85" s="337" t="s">
        <v>258</v>
      </c>
      <c r="B85" s="356">
        <v>243</v>
      </c>
      <c r="C85" s="325">
        <f t="shared" si="64"/>
        <v>6.7</v>
      </c>
      <c r="D85" s="165">
        <f t="shared" si="71"/>
        <v>1.7</v>
      </c>
      <c r="E85" s="165">
        <f t="shared" si="65"/>
        <v>1.7</v>
      </c>
      <c r="F85" s="165">
        <f t="shared" si="59"/>
        <v>0</v>
      </c>
      <c r="G85" s="165">
        <f t="shared" si="3"/>
        <v>-5</v>
      </c>
      <c r="H85" s="165">
        <f t="shared" si="4"/>
        <v>25.37313432835821</v>
      </c>
      <c r="I85" s="165"/>
      <c r="J85" s="165"/>
      <c r="K85" s="224"/>
      <c r="L85" s="209">
        <f t="shared" si="66"/>
        <v>0</v>
      </c>
      <c r="M85" s="59">
        <f t="shared" si="72"/>
        <v>0</v>
      </c>
      <c r="N85" s="59">
        <f t="shared" si="67"/>
        <v>0</v>
      </c>
      <c r="O85" s="59">
        <f t="shared" si="60"/>
        <v>0</v>
      </c>
      <c r="P85" s="59">
        <f t="shared" si="69"/>
        <v>0</v>
      </c>
      <c r="Q85" s="59" t="str">
        <f t="shared" si="70"/>
        <v> </v>
      </c>
      <c r="R85" s="165"/>
      <c r="S85" s="166"/>
      <c r="T85" s="224"/>
      <c r="U85" s="723"/>
      <c r="V85" s="699"/>
      <c r="W85" s="737">
        <f t="shared" si="61"/>
        <v>0</v>
      </c>
      <c r="X85" s="59"/>
      <c r="Y85" s="59">
        <f t="shared" si="74"/>
        <v>0</v>
      </c>
      <c r="Z85" s="59" t="str">
        <f t="shared" si="73"/>
        <v> </v>
      </c>
      <c r="AA85" s="87"/>
      <c r="AB85" s="87"/>
      <c r="AC85" s="279"/>
      <c r="AD85" s="207"/>
      <c r="AE85" s="52"/>
      <c r="AF85" s="52"/>
      <c r="AG85" s="52"/>
      <c r="AH85" s="87"/>
      <c r="AI85" s="87"/>
      <c r="AJ85" s="279"/>
      <c r="AK85" s="207"/>
      <c r="AL85" s="52"/>
      <c r="AM85" s="52"/>
      <c r="AN85" s="328"/>
      <c r="AO85" s="87"/>
      <c r="AP85" s="87"/>
      <c r="AQ85" s="300"/>
      <c r="AR85" s="211">
        <v>6.7</v>
      </c>
      <c r="AS85" s="57">
        <v>1.7</v>
      </c>
      <c r="AT85" s="57">
        <f t="shared" si="62"/>
        <v>1.7</v>
      </c>
      <c r="AU85" s="59"/>
      <c r="AV85" s="59">
        <f t="shared" si="63"/>
        <v>-5</v>
      </c>
      <c r="AW85" s="59">
        <f t="shared" si="41"/>
        <v>25.37313432835821</v>
      </c>
      <c r="AX85" s="87"/>
      <c r="AY85" s="87"/>
      <c r="AZ85" s="224"/>
    </row>
    <row r="86" spans="1:52" ht="25.5" customHeight="1">
      <c r="A86" s="89" t="s">
        <v>237</v>
      </c>
      <c r="B86" s="355">
        <v>25</v>
      </c>
      <c r="C86" s="325">
        <f t="shared" si="64"/>
        <v>2558.6000000000004</v>
      </c>
      <c r="D86" s="165">
        <f t="shared" si="71"/>
        <v>937.1</v>
      </c>
      <c r="E86" s="165">
        <f t="shared" si="65"/>
        <v>921.1</v>
      </c>
      <c r="F86" s="165">
        <f t="shared" si="59"/>
        <v>16</v>
      </c>
      <c r="G86" s="165">
        <f t="shared" si="3"/>
        <v>-1621.5000000000005</v>
      </c>
      <c r="H86" s="88">
        <f t="shared" si="4"/>
        <v>36.625498319393415</v>
      </c>
      <c r="I86" s="88">
        <f t="shared" si="18"/>
        <v>0</v>
      </c>
      <c r="J86" s="88">
        <f t="shared" si="5"/>
        <v>937.1</v>
      </c>
      <c r="K86" s="223" t="str">
        <f t="shared" si="6"/>
        <v> </v>
      </c>
      <c r="L86" s="209">
        <f t="shared" si="66"/>
        <v>2199.8</v>
      </c>
      <c r="M86" s="59">
        <f t="shared" si="72"/>
        <v>770</v>
      </c>
      <c r="N86" s="59">
        <f t="shared" si="67"/>
        <v>754</v>
      </c>
      <c r="O86" s="59">
        <f t="shared" si="60"/>
        <v>16</v>
      </c>
      <c r="P86" s="52">
        <f t="shared" si="69"/>
        <v>-1429.8000000000002</v>
      </c>
      <c r="Q86" s="52">
        <f t="shared" si="70"/>
        <v>35.00318210746431</v>
      </c>
      <c r="R86" s="88">
        <f t="shared" si="68"/>
        <v>0</v>
      </c>
      <c r="S86" s="131">
        <f t="shared" si="57"/>
        <v>770</v>
      </c>
      <c r="T86" s="223" t="str">
        <f t="shared" si="58"/>
        <v> </v>
      </c>
      <c r="U86" s="722">
        <v>2199.8</v>
      </c>
      <c r="V86" s="709">
        <f>764.7+5.3</f>
        <v>770</v>
      </c>
      <c r="W86" s="668">
        <f t="shared" si="61"/>
        <v>754</v>
      </c>
      <c r="X86" s="752">
        <f>10.7+5.3</f>
        <v>16</v>
      </c>
      <c r="Y86" s="52">
        <f t="shared" si="74"/>
        <v>-1429.8000000000002</v>
      </c>
      <c r="Z86" s="52">
        <f t="shared" si="73"/>
        <v>35.00318210746431</v>
      </c>
      <c r="AA86" s="87"/>
      <c r="AB86" s="87">
        <f>V86-AA86</f>
        <v>770</v>
      </c>
      <c r="AC86" s="279" t="str">
        <f>IF(AA86&lt;&gt;0,IF(V86/AA86*100&lt;0,"&lt;0",IF(V86/AA86*100&gt;200,"&gt;200",V86/AA86*100))," ")</f>
        <v> </v>
      </c>
      <c r="AD86" s="207"/>
      <c r="AE86" s="52"/>
      <c r="AF86" s="52">
        <f>AE86-AD86</f>
        <v>0</v>
      </c>
      <c r="AG86" s="52" t="str">
        <f>IF(AD86&lt;&gt;0,IF(AE86/AD86*100&lt;0,"&lt;0",IF(AE86/AD86*100&gt;200,"&gt;200",AE86/AD86*100))," ")</f>
        <v> </v>
      </c>
      <c r="AH86" s="87"/>
      <c r="AI86" s="87">
        <f>AE86-AH86</f>
        <v>0</v>
      </c>
      <c r="AJ86" s="279" t="str">
        <f>IF(AH86&lt;&gt;0,IF(AE86/AH86*100&lt;0,"&lt;0",IF(AE86/AH86*100&gt;200,"&gt;200",AE86/AH86*100))," ")</f>
        <v> </v>
      </c>
      <c r="AK86" s="207"/>
      <c r="AL86" s="52"/>
      <c r="AM86" s="52">
        <f>AL86-AK86</f>
        <v>0</v>
      </c>
      <c r="AN86" s="88" t="str">
        <f t="shared" si="11"/>
        <v> </v>
      </c>
      <c r="AO86" s="87"/>
      <c r="AP86" s="87">
        <f>AL86-AO86</f>
        <v>0</v>
      </c>
      <c r="AQ86" s="299" t="str">
        <f t="shared" si="12"/>
        <v> </v>
      </c>
      <c r="AR86" s="207">
        <v>358.8</v>
      </c>
      <c r="AS86" s="52">
        <v>167.1</v>
      </c>
      <c r="AT86" s="52">
        <f t="shared" si="62"/>
        <v>167.1</v>
      </c>
      <c r="AU86" s="52"/>
      <c r="AV86" s="52">
        <f t="shared" si="63"/>
        <v>-191.70000000000002</v>
      </c>
      <c r="AW86" s="59">
        <f t="shared" si="41"/>
        <v>46.57190635451505</v>
      </c>
      <c r="AX86" s="87"/>
      <c r="AY86" s="87">
        <f>AS86-AX86</f>
        <v>167.1</v>
      </c>
      <c r="AZ86" s="223" t="str">
        <f>IF(AX86&lt;&gt;0,IF(AS86/AX86*100&lt;0,"&lt;0",IF(AS86/AX86*100&gt;200,"&gt;200",AS86/AX86*100))," ")</f>
        <v> </v>
      </c>
    </row>
    <row r="87" spans="1:52" ht="25.5" customHeight="1">
      <c r="A87" s="89" t="s">
        <v>326</v>
      </c>
      <c r="B87" s="355">
        <v>26</v>
      </c>
      <c r="C87" s="325">
        <f t="shared" si="64"/>
        <v>90.69999999999999</v>
      </c>
      <c r="D87" s="88">
        <f t="shared" si="71"/>
        <v>27.099999999999998</v>
      </c>
      <c r="E87" s="88">
        <f t="shared" si="65"/>
        <v>6.7</v>
      </c>
      <c r="F87" s="88">
        <f t="shared" si="59"/>
        <v>20.4</v>
      </c>
      <c r="G87" s="88">
        <f t="shared" si="3"/>
        <v>-63.599999999999994</v>
      </c>
      <c r="H87" s="88">
        <f t="shared" si="4"/>
        <v>29.878721058434397</v>
      </c>
      <c r="I87" s="88"/>
      <c r="J87" s="88"/>
      <c r="K87" s="223"/>
      <c r="L87" s="207">
        <f t="shared" si="66"/>
        <v>83.1</v>
      </c>
      <c r="M87" s="52">
        <f t="shared" si="72"/>
        <v>20.4</v>
      </c>
      <c r="N87" s="52">
        <f t="shared" si="67"/>
        <v>0</v>
      </c>
      <c r="O87" s="52">
        <f t="shared" si="60"/>
        <v>20.4</v>
      </c>
      <c r="P87" s="52">
        <f t="shared" si="69"/>
        <v>-62.699999999999996</v>
      </c>
      <c r="Q87" s="52">
        <f t="shared" si="70"/>
        <v>24.548736462093864</v>
      </c>
      <c r="R87" s="88"/>
      <c r="S87" s="131"/>
      <c r="T87" s="223"/>
      <c r="U87" s="722">
        <v>83.1</v>
      </c>
      <c r="V87" s="696">
        <v>20.4</v>
      </c>
      <c r="W87" s="668">
        <f t="shared" si="61"/>
        <v>0</v>
      </c>
      <c r="X87" s="52">
        <v>20.4</v>
      </c>
      <c r="Y87" s="52">
        <f t="shared" si="74"/>
        <v>-62.699999999999996</v>
      </c>
      <c r="Z87" s="52">
        <f t="shared" si="73"/>
        <v>24.548736462093864</v>
      </c>
      <c r="AA87" s="87"/>
      <c r="AB87" s="87"/>
      <c r="AC87" s="279"/>
      <c r="AD87" s="207"/>
      <c r="AE87" s="52"/>
      <c r="AF87" s="52">
        <f>AE87-AD87</f>
        <v>0</v>
      </c>
      <c r="AG87" s="52" t="str">
        <f>IF(AD87&lt;&gt;0,IF(AE87/AD87*100&lt;0,"&lt;0",IF(AE87/AD87*100&gt;200,"&gt;200",AE87/AD87*100))," ")</f>
        <v> </v>
      </c>
      <c r="AH87" s="87"/>
      <c r="AI87" s="87"/>
      <c r="AJ87" s="279"/>
      <c r="AK87" s="207"/>
      <c r="AL87" s="52"/>
      <c r="AM87" s="52">
        <f>AL87-AK87</f>
        <v>0</v>
      </c>
      <c r="AN87" s="88" t="str">
        <f t="shared" si="11"/>
        <v> </v>
      </c>
      <c r="AO87" s="87"/>
      <c r="AP87" s="87"/>
      <c r="AQ87" s="299"/>
      <c r="AR87" s="207">
        <v>7.6</v>
      </c>
      <c r="AS87" s="52">
        <v>6.7</v>
      </c>
      <c r="AT87" s="52">
        <f t="shared" si="62"/>
        <v>6.7</v>
      </c>
      <c r="AU87" s="52"/>
      <c r="AV87" s="52">
        <f t="shared" si="63"/>
        <v>-0.8999999999999995</v>
      </c>
      <c r="AW87" s="59">
        <f t="shared" si="41"/>
        <v>88.15789473684211</v>
      </c>
      <c r="AX87" s="87"/>
      <c r="AY87" s="87"/>
      <c r="AZ87" s="223"/>
    </row>
    <row r="88" spans="1:52" ht="25.5" customHeight="1">
      <c r="A88" s="89" t="s">
        <v>233</v>
      </c>
      <c r="B88" s="355">
        <v>27</v>
      </c>
      <c r="C88" s="325">
        <f t="shared" si="64"/>
        <v>14976.1</v>
      </c>
      <c r="D88" s="88">
        <f t="shared" si="71"/>
        <v>8171.9</v>
      </c>
      <c r="E88" s="88">
        <f t="shared" si="65"/>
        <v>8171.9</v>
      </c>
      <c r="F88" s="88">
        <f t="shared" si="59"/>
        <v>0</v>
      </c>
      <c r="G88" s="88">
        <f>D88-C88</f>
        <v>-6804.200000000001</v>
      </c>
      <c r="H88" s="88">
        <f>IF(C88&lt;&gt;0,IF(D88/C88*100&lt;0,"&lt;0",IF(D88/C88*100&gt;200,"&gt;200",D88/C88*100))," ")</f>
        <v>54.56627559912126</v>
      </c>
      <c r="I88" s="88">
        <f t="shared" si="18"/>
        <v>0</v>
      </c>
      <c r="J88" s="88">
        <f aca="true" t="shared" si="75" ref="J88:J153">D88-I88</f>
        <v>8171.9</v>
      </c>
      <c r="K88" s="223" t="str">
        <f aca="true" t="shared" si="76" ref="K88:K153">IF(I88&lt;&gt;0,IF(D88/I88*100&lt;0,"&lt;0",IF(D88/I88*100&gt;200,"&gt;200",D88/I88*100))," ")</f>
        <v> </v>
      </c>
      <c r="L88" s="207">
        <f t="shared" si="66"/>
        <v>14530.4</v>
      </c>
      <c r="M88" s="52">
        <f t="shared" si="72"/>
        <v>7949.9</v>
      </c>
      <c r="N88" s="52">
        <f t="shared" si="67"/>
        <v>7949.9</v>
      </c>
      <c r="O88" s="52">
        <f t="shared" si="60"/>
        <v>0</v>
      </c>
      <c r="P88" s="52">
        <f t="shared" si="69"/>
        <v>-6580.5</v>
      </c>
      <c r="Q88" s="52">
        <f t="shared" si="70"/>
        <v>54.712189616252815</v>
      </c>
      <c r="R88" s="88">
        <f t="shared" si="68"/>
        <v>0</v>
      </c>
      <c r="S88" s="131">
        <f t="shared" si="57"/>
        <v>7949.9</v>
      </c>
      <c r="T88" s="223" t="str">
        <f t="shared" si="58"/>
        <v> </v>
      </c>
      <c r="U88" s="722">
        <v>1160.9</v>
      </c>
      <c r="V88" s="696">
        <v>599.5</v>
      </c>
      <c r="W88" s="668">
        <f t="shared" si="61"/>
        <v>599.5</v>
      </c>
      <c r="X88" s="52"/>
      <c r="Y88" s="52">
        <f t="shared" si="74"/>
        <v>-561.4000000000001</v>
      </c>
      <c r="Z88" s="52">
        <f t="shared" si="73"/>
        <v>51.64096821431647</v>
      </c>
      <c r="AA88" s="87"/>
      <c r="AB88" s="87">
        <f aca="true" t="shared" si="77" ref="AB88:AB96">V88-AA88</f>
        <v>599.5</v>
      </c>
      <c r="AC88" s="279" t="str">
        <f aca="true" t="shared" si="78" ref="AC88:AC96">IF(AA88&lt;&gt;0,IF(V88/AA88*100&lt;0,"&lt;0",IF(V88/AA88*100&gt;200,"&gt;200",V88/AA88*100))," ")</f>
        <v> </v>
      </c>
      <c r="AD88" s="207">
        <v>13369.2</v>
      </c>
      <c r="AE88" s="52">
        <v>7350.2</v>
      </c>
      <c r="AF88" s="52">
        <f>AE88-AD88</f>
        <v>-6019.000000000001</v>
      </c>
      <c r="AG88" s="52">
        <f>IF(AD88&lt;&gt;0,IF(AE88/AD88*100&lt;0,"&lt;0",IF(AE88/AD88*100&gt;200,"&gt;200",AE88/AD88*100))," ")</f>
        <v>54.978607545702054</v>
      </c>
      <c r="AH88" s="87"/>
      <c r="AI88" s="87">
        <f>AE88-AH88</f>
        <v>7350.2</v>
      </c>
      <c r="AJ88" s="279" t="str">
        <f>IF(AH88&lt;&gt;0,IF(AE88/AH88*100&lt;0,"&lt;0",IF(AE88/AH88*100&gt;200,"&gt;200",AE88/AH88*100))," ")</f>
        <v> </v>
      </c>
      <c r="AK88" s="207">
        <v>0.3</v>
      </c>
      <c r="AL88" s="52">
        <v>0.2</v>
      </c>
      <c r="AM88" s="52">
        <f>AL88-AK88</f>
        <v>-0.09999999999999998</v>
      </c>
      <c r="AN88" s="88">
        <f>IF(AK88&lt;&gt;0,IF(AL88/AK88*100&lt;0,"&lt;0",IF(AL88/AK88*100&gt;200,"&gt;200",AL88/AK88*100))," ")</f>
        <v>66.66666666666667</v>
      </c>
      <c r="AO88" s="87"/>
      <c r="AP88" s="87">
        <f>AL88-AO88</f>
        <v>0.2</v>
      </c>
      <c r="AQ88" s="299" t="str">
        <f aca="true" t="shared" si="79" ref="AQ88:AQ153">IF(AO88&lt;&gt;0,IF(AL88/AO88*100&lt;0,"&lt;0",IF(AL88/AO88*100&gt;200,"&gt;200",AL88/AO88*100))," ")</f>
        <v> </v>
      </c>
      <c r="AR88" s="207">
        <v>445.7</v>
      </c>
      <c r="AS88" s="52">
        <v>222</v>
      </c>
      <c r="AT88" s="52">
        <f t="shared" si="62"/>
        <v>222</v>
      </c>
      <c r="AU88" s="52"/>
      <c r="AV88" s="52">
        <f t="shared" si="63"/>
        <v>-223.7</v>
      </c>
      <c r="AW88" s="59">
        <f t="shared" si="41"/>
        <v>49.809288759255104</v>
      </c>
      <c r="AX88" s="87"/>
      <c r="AY88" s="87">
        <f>AS88-AX88</f>
        <v>222</v>
      </c>
      <c r="AZ88" s="223" t="str">
        <f>IF(AX88&lt;&gt;0,IF(AS88/AX88*100&lt;0,"&lt;0",IF(AS88/AX88*100&gt;200,"&gt;200",AS88/AX88*100))," ")</f>
        <v> </v>
      </c>
    </row>
    <row r="89" spans="1:52" ht="25.5" customHeight="1">
      <c r="A89" s="89" t="s">
        <v>232</v>
      </c>
      <c r="B89" s="355">
        <v>28</v>
      </c>
      <c r="C89" s="325">
        <f t="shared" si="64"/>
        <v>2444.8999999999996</v>
      </c>
      <c r="D89" s="88">
        <f t="shared" si="71"/>
        <v>629.9000000000001</v>
      </c>
      <c r="E89" s="88">
        <f t="shared" si="65"/>
        <v>547.2</v>
      </c>
      <c r="F89" s="88">
        <f t="shared" si="59"/>
        <v>82.7</v>
      </c>
      <c r="G89" s="88">
        <f aca="true" t="shared" si="80" ref="G89:G153">D89-C89</f>
        <v>-1814.9999999999995</v>
      </c>
      <c r="H89" s="88">
        <f>IF(C89&lt;&gt;0,IF(D89/C89*100&lt;0,"&lt;0",IF(D89/C89*100&gt;200,"&gt;200",D89/C89*100))," ")</f>
        <v>25.763834921673695</v>
      </c>
      <c r="I89" s="88">
        <f t="shared" si="18"/>
        <v>0</v>
      </c>
      <c r="J89" s="88">
        <f t="shared" si="75"/>
        <v>629.9000000000001</v>
      </c>
      <c r="K89" s="223" t="str">
        <f t="shared" si="76"/>
        <v> </v>
      </c>
      <c r="L89" s="207">
        <f t="shared" si="66"/>
        <v>2326.8999999999996</v>
      </c>
      <c r="M89" s="52">
        <f t="shared" si="72"/>
        <v>597.7</v>
      </c>
      <c r="N89" s="52">
        <f t="shared" si="67"/>
        <v>516.4000000000001</v>
      </c>
      <c r="O89" s="52">
        <f t="shared" si="60"/>
        <v>81.3</v>
      </c>
      <c r="P89" s="52">
        <f t="shared" si="69"/>
        <v>-1729.1999999999996</v>
      </c>
      <c r="Q89" s="52">
        <f t="shared" si="70"/>
        <v>25.686535734238692</v>
      </c>
      <c r="R89" s="88">
        <f t="shared" si="68"/>
        <v>0</v>
      </c>
      <c r="S89" s="131">
        <f t="shared" si="57"/>
        <v>597.7</v>
      </c>
      <c r="T89" s="223" t="str">
        <f t="shared" si="58"/>
        <v> </v>
      </c>
      <c r="U89" s="722">
        <v>2325.7</v>
      </c>
      <c r="V89" s="696">
        <v>597</v>
      </c>
      <c r="W89" s="668">
        <f t="shared" si="61"/>
        <v>515.7</v>
      </c>
      <c r="X89" s="52">
        <v>81.3</v>
      </c>
      <c r="Y89" s="52">
        <f t="shared" si="74"/>
        <v>-1728.6999999999998</v>
      </c>
      <c r="Z89" s="52">
        <f t="shared" si="73"/>
        <v>25.66969084576687</v>
      </c>
      <c r="AA89" s="87"/>
      <c r="AB89" s="87">
        <f t="shared" si="77"/>
        <v>597</v>
      </c>
      <c r="AC89" s="279" t="str">
        <f t="shared" si="78"/>
        <v> </v>
      </c>
      <c r="AD89" s="207">
        <v>1.2</v>
      </c>
      <c r="AE89" s="52">
        <v>0.7</v>
      </c>
      <c r="AF89" s="52">
        <f>AE89-AD89</f>
        <v>-0.5</v>
      </c>
      <c r="AG89" s="52">
        <f>IF(AD89&lt;&gt;0,IF(AE89/AD89*100&lt;0,"&lt;0",IF(AE89/AD89*100&gt;200,"&gt;200",AE89/AD89*100))," ")</f>
        <v>58.333333333333336</v>
      </c>
      <c r="AH89" s="87"/>
      <c r="AI89" s="87">
        <f>AE89-AH89</f>
        <v>0.7</v>
      </c>
      <c r="AJ89" s="279" t="str">
        <f>IF(AH89&lt;&gt;0,IF(AE89/AH89*100&lt;0,"&lt;0",IF(AE89/AH89*100&gt;200,"&gt;200",AE89/AH89*100))," ")</f>
        <v> </v>
      </c>
      <c r="AK89" s="207"/>
      <c r="AL89" s="52"/>
      <c r="AM89" s="52">
        <f>AL89-AK89</f>
        <v>0</v>
      </c>
      <c r="AN89" s="88" t="str">
        <f aca="true" t="shared" si="81" ref="AN89:AN153">IF(AK89&lt;&gt;0,IF(AL89/AK89*100&lt;0,"&lt;0",IF(AL89/AK89*100&gt;200,"&gt;200",AL89/AK89*100))," ")</f>
        <v> </v>
      </c>
      <c r="AO89" s="87"/>
      <c r="AP89" s="87">
        <f>AL89-AO89</f>
        <v>0</v>
      </c>
      <c r="AQ89" s="299" t="str">
        <f t="shared" si="79"/>
        <v> </v>
      </c>
      <c r="AR89" s="207">
        <v>118</v>
      </c>
      <c r="AS89" s="52">
        <v>32.2</v>
      </c>
      <c r="AT89" s="52">
        <f t="shared" si="62"/>
        <v>30.800000000000004</v>
      </c>
      <c r="AU89" s="52">
        <v>1.4</v>
      </c>
      <c r="AV89" s="52">
        <f t="shared" si="63"/>
        <v>-85.8</v>
      </c>
      <c r="AW89" s="59">
        <f t="shared" si="41"/>
        <v>27.288135593220343</v>
      </c>
      <c r="AX89" s="87"/>
      <c r="AY89" s="87">
        <f>AS89-AX89</f>
        <v>32.2</v>
      </c>
      <c r="AZ89" s="223" t="str">
        <f>IF(AX89&lt;&gt;0,IF(AS89/AX89*100&lt;0,"&lt;0",IF(AS89/AX89*100&gt;200,"&gt;200",AS89/AX89*100))," ")</f>
        <v> </v>
      </c>
    </row>
    <row r="90" spans="1:52" ht="31.5" customHeight="1">
      <c r="A90" s="60" t="s">
        <v>231</v>
      </c>
      <c r="B90" s="355">
        <v>29</v>
      </c>
      <c r="C90" s="325">
        <f t="shared" si="64"/>
        <v>14092.399999999998</v>
      </c>
      <c r="D90" s="88">
        <f t="shared" si="71"/>
        <v>8186.400000000001</v>
      </c>
      <c r="E90" s="88">
        <f t="shared" si="65"/>
        <v>8186.400000000001</v>
      </c>
      <c r="F90" s="88">
        <f t="shared" si="59"/>
        <v>0</v>
      </c>
      <c r="G90" s="88">
        <f t="shared" si="80"/>
        <v>-5905.999999999997</v>
      </c>
      <c r="H90" s="88">
        <f aca="true" t="shared" si="82" ref="H90:H153">IF(C90&lt;&gt;0,IF(D90/C90*100&lt;0,"&lt;0",IF(D90/C90*100&gt;200,"&gt;200",D90/C90*100))," ")</f>
        <v>58.09088586755983</v>
      </c>
      <c r="I90" s="88">
        <f aca="true" t="shared" si="83" ref="I90:I155">R90+AX90</f>
        <v>0</v>
      </c>
      <c r="J90" s="88">
        <f t="shared" si="75"/>
        <v>8186.400000000001</v>
      </c>
      <c r="K90" s="223" t="str">
        <f t="shared" si="76"/>
        <v> </v>
      </c>
      <c r="L90" s="207">
        <f>L91+L92</f>
        <v>14086.599999999999</v>
      </c>
      <c r="M90" s="52">
        <f t="shared" si="72"/>
        <v>8180.6</v>
      </c>
      <c r="N90" s="52">
        <f t="shared" si="67"/>
        <v>8180.6</v>
      </c>
      <c r="O90" s="52">
        <f t="shared" si="60"/>
        <v>0</v>
      </c>
      <c r="P90" s="52">
        <f t="shared" si="69"/>
        <v>-5905.999999999998</v>
      </c>
      <c r="Q90" s="52">
        <f t="shared" si="70"/>
        <v>58.07363025854359</v>
      </c>
      <c r="R90" s="88">
        <f>R91+R92</f>
        <v>0</v>
      </c>
      <c r="S90" s="121">
        <f t="shared" si="57"/>
        <v>8180.6</v>
      </c>
      <c r="T90" s="226" t="str">
        <f t="shared" si="58"/>
        <v> </v>
      </c>
      <c r="U90" s="722">
        <f>U91+U92</f>
        <v>14086.599999999999</v>
      </c>
      <c r="V90" s="696">
        <f>V91+V92</f>
        <v>8180.6</v>
      </c>
      <c r="W90" s="668">
        <f t="shared" si="61"/>
        <v>8180.6</v>
      </c>
      <c r="X90" s="52">
        <f>X91+X92</f>
        <v>0</v>
      </c>
      <c r="Y90" s="52">
        <f t="shared" si="74"/>
        <v>-5905.999999999998</v>
      </c>
      <c r="Z90" s="52">
        <f t="shared" si="73"/>
        <v>58.07363025854359</v>
      </c>
      <c r="AA90" s="87">
        <f>AA91+AA92</f>
        <v>0</v>
      </c>
      <c r="AB90" s="87">
        <f t="shared" si="77"/>
        <v>8180.6</v>
      </c>
      <c r="AC90" s="279" t="str">
        <f t="shared" si="78"/>
        <v> </v>
      </c>
      <c r="AD90" s="207"/>
      <c r="AE90" s="52"/>
      <c r="AF90" s="52">
        <f>AE90-AD90</f>
        <v>0</v>
      </c>
      <c r="AG90" s="52" t="str">
        <f>IF(AD90&lt;&gt;0,IF(AE90/AD90*100&lt;0,"&lt;0",IF(AE90/AD90*100&gt;200,"&gt;200",AE90/AD90*100))," ")</f>
        <v> </v>
      </c>
      <c r="AH90" s="87"/>
      <c r="AI90" s="87">
        <f>AE90-AH90</f>
        <v>0</v>
      </c>
      <c r="AJ90" s="279" t="str">
        <f>IF(AH90&lt;&gt;0,IF(AE90/AH90*100&lt;0,"&lt;0",IF(AE90/AH90*100&gt;200,"&gt;200",AE90/AH90*100))," ")</f>
        <v> </v>
      </c>
      <c r="AK90" s="207"/>
      <c r="AL90" s="52"/>
      <c r="AM90" s="52">
        <f>AL90-AK90</f>
        <v>0</v>
      </c>
      <c r="AN90" s="53" t="str">
        <f t="shared" si="81"/>
        <v> </v>
      </c>
      <c r="AO90" s="87"/>
      <c r="AP90" s="87">
        <f>AL90-AO90</f>
        <v>0</v>
      </c>
      <c r="AQ90" s="289" t="str">
        <f t="shared" si="79"/>
        <v> </v>
      </c>
      <c r="AR90" s="754">
        <f>AR91</f>
        <v>5.8</v>
      </c>
      <c r="AS90" s="755">
        <f>AS91</f>
        <v>5.8</v>
      </c>
      <c r="AT90" s="755">
        <f t="shared" si="62"/>
        <v>5.8</v>
      </c>
      <c r="AU90" s="95">
        <f>AU91</f>
        <v>0</v>
      </c>
      <c r="AV90" s="95">
        <f t="shared" si="63"/>
        <v>0</v>
      </c>
      <c r="AW90" s="57">
        <f t="shared" si="41"/>
        <v>100</v>
      </c>
      <c r="AX90" s="87"/>
      <c r="AY90" s="87">
        <f>AS90-AX90</f>
        <v>5.8</v>
      </c>
      <c r="AZ90" s="226" t="str">
        <f>IF(AX90&lt;&gt;0,IF(AS90/AX90*100&lt;0,"&lt;0",IF(AS90/AX90*100&gt;200,"&gt;200",AS90/AX90*100))," ")</f>
        <v> </v>
      </c>
    </row>
    <row r="91" spans="1:52" ht="31.5" customHeight="1">
      <c r="A91" s="329" t="s">
        <v>247</v>
      </c>
      <c r="B91" s="355">
        <v>291</v>
      </c>
      <c r="C91" s="325">
        <f t="shared" si="64"/>
        <v>7341</v>
      </c>
      <c r="D91" s="53">
        <f t="shared" si="71"/>
        <v>3979.1000000000004</v>
      </c>
      <c r="E91" s="53">
        <f t="shared" si="65"/>
        <v>3979.1000000000004</v>
      </c>
      <c r="F91" s="53">
        <f t="shared" si="59"/>
        <v>0</v>
      </c>
      <c r="G91" s="53">
        <f t="shared" si="80"/>
        <v>-3361.8999999999996</v>
      </c>
      <c r="H91" s="53">
        <f t="shared" si="82"/>
        <v>54.203786950006815</v>
      </c>
      <c r="I91" s="53">
        <f t="shared" si="83"/>
        <v>0</v>
      </c>
      <c r="J91" s="53">
        <f t="shared" si="75"/>
        <v>3979.1000000000004</v>
      </c>
      <c r="K91" s="226" t="str">
        <f t="shared" si="76"/>
        <v> </v>
      </c>
      <c r="L91" s="207">
        <f t="shared" si="66"/>
        <v>7335.2</v>
      </c>
      <c r="M91" s="52">
        <f t="shared" si="72"/>
        <v>3973.3</v>
      </c>
      <c r="N91" s="52">
        <f t="shared" si="67"/>
        <v>3973.3</v>
      </c>
      <c r="O91" s="52">
        <f t="shared" si="60"/>
        <v>0</v>
      </c>
      <c r="P91" s="52">
        <f t="shared" si="69"/>
        <v>-3361.8999999999996</v>
      </c>
      <c r="Q91" s="52">
        <f t="shared" si="70"/>
        <v>54.1675755262297</v>
      </c>
      <c r="R91" s="53">
        <f t="shared" si="68"/>
        <v>0</v>
      </c>
      <c r="S91" s="121">
        <f t="shared" si="57"/>
        <v>3973.3</v>
      </c>
      <c r="T91" s="226" t="str">
        <f t="shared" si="58"/>
        <v> </v>
      </c>
      <c r="U91" s="722">
        <v>7335.2</v>
      </c>
      <c r="V91" s="696">
        <v>3973.3</v>
      </c>
      <c r="W91" s="668">
        <f t="shared" si="61"/>
        <v>3973.3</v>
      </c>
      <c r="X91" s="52"/>
      <c r="Y91" s="52">
        <f t="shared" si="74"/>
        <v>-3361.8999999999996</v>
      </c>
      <c r="Z91" s="52">
        <f t="shared" si="73"/>
        <v>54.1675755262297</v>
      </c>
      <c r="AA91" s="87"/>
      <c r="AB91" s="87">
        <f t="shared" si="77"/>
        <v>3973.3</v>
      </c>
      <c r="AC91" s="279" t="str">
        <f t="shared" si="78"/>
        <v> </v>
      </c>
      <c r="AD91" s="207"/>
      <c r="AE91" s="52"/>
      <c r="AF91" s="52"/>
      <c r="AG91" s="52"/>
      <c r="AH91" s="87"/>
      <c r="AI91" s="87"/>
      <c r="AJ91" s="279"/>
      <c r="AK91" s="207"/>
      <c r="AL91" s="52"/>
      <c r="AM91" s="52"/>
      <c r="AN91" s="268" t="str">
        <f t="shared" si="81"/>
        <v> </v>
      </c>
      <c r="AO91" s="87"/>
      <c r="AP91" s="87"/>
      <c r="AQ91" s="301" t="str">
        <f t="shared" si="79"/>
        <v> </v>
      </c>
      <c r="AR91" s="756">
        <v>5.8</v>
      </c>
      <c r="AS91" s="752">
        <v>5.8</v>
      </c>
      <c r="AT91" s="752">
        <f t="shared" si="62"/>
        <v>5.8</v>
      </c>
      <c r="AU91" s="52"/>
      <c r="AV91" s="52">
        <f t="shared" si="63"/>
        <v>0</v>
      </c>
      <c r="AW91" s="59">
        <f t="shared" si="41"/>
        <v>100</v>
      </c>
      <c r="AX91" s="87"/>
      <c r="AY91" s="87"/>
      <c r="AZ91" s="226"/>
    </row>
    <row r="92" spans="1:52" ht="31.5" customHeight="1">
      <c r="A92" s="90" t="s">
        <v>250</v>
      </c>
      <c r="B92" s="355">
        <v>292</v>
      </c>
      <c r="C92" s="325">
        <f t="shared" si="64"/>
        <v>6751.4</v>
      </c>
      <c r="D92" s="53">
        <f t="shared" si="71"/>
        <v>4207.3</v>
      </c>
      <c r="E92" s="53">
        <f t="shared" si="65"/>
        <v>4207.3</v>
      </c>
      <c r="F92" s="53">
        <f t="shared" si="59"/>
        <v>0</v>
      </c>
      <c r="G92" s="53">
        <f t="shared" si="80"/>
        <v>-2544.0999999999995</v>
      </c>
      <c r="H92" s="53">
        <f t="shared" si="82"/>
        <v>62.31744527061055</v>
      </c>
      <c r="I92" s="53">
        <f t="shared" si="83"/>
        <v>0</v>
      </c>
      <c r="J92" s="53">
        <f t="shared" si="75"/>
        <v>4207.3</v>
      </c>
      <c r="K92" s="226" t="str">
        <f t="shared" si="76"/>
        <v> </v>
      </c>
      <c r="L92" s="207">
        <f t="shared" si="66"/>
        <v>6751.4</v>
      </c>
      <c r="M92" s="52">
        <f t="shared" si="72"/>
        <v>4207.3</v>
      </c>
      <c r="N92" s="52">
        <f t="shared" si="67"/>
        <v>4207.3</v>
      </c>
      <c r="O92" s="52">
        <f t="shared" si="60"/>
        <v>0</v>
      </c>
      <c r="P92" s="52">
        <f t="shared" si="69"/>
        <v>-2544.0999999999995</v>
      </c>
      <c r="Q92" s="52">
        <f t="shared" si="70"/>
        <v>62.31744527061055</v>
      </c>
      <c r="R92" s="53">
        <f t="shared" si="68"/>
        <v>0</v>
      </c>
      <c r="S92" s="121">
        <f t="shared" si="57"/>
        <v>4207.3</v>
      </c>
      <c r="T92" s="226" t="str">
        <f t="shared" si="58"/>
        <v> </v>
      </c>
      <c r="U92" s="722">
        <f>U93+U94</f>
        <v>6751.4</v>
      </c>
      <c r="V92" s="696">
        <f>V93+V94</f>
        <v>4207.3</v>
      </c>
      <c r="W92" s="668">
        <f t="shared" si="61"/>
        <v>4207.3</v>
      </c>
      <c r="X92" s="52">
        <f>X93+X94</f>
        <v>0</v>
      </c>
      <c r="Y92" s="52">
        <f t="shared" si="74"/>
        <v>-2544.0999999999995</v>
      </c>
      <c r="Z92" s="52">
        <f t="shared" si="73"/>
        <v>62.31744527061055</v>
      </c>
      <c r="AA92" s="87">
        <f>AA93+AA94</f>
        <v>0</v>
      </c>
      <c r="AB92" s="87">
        <f t="shared" si="77"/>
        <v>4207.3</v>
      </c>
      <c r="AC92" s="279" t="str">
        <f t="shared" si="78"/>
        <v> </v>
      </c>
      <c r="AD92" s="207"/>
      <c r="AE92" s="52"/>
      <c r="AF92" s="52"/>
      <c r="AG92" s="52"/>
      <c r="AH92" s="87"/>
      <c r="AI92" s="87"/>
      <c r="AJ92" s="279"/>
      <c r="AK92" s="207"/>
      <c r="AL92" s="52"/>
      <c r="AM92" s="52"/>
      <c r="AN92" s="190" t="str">
        <f t="shared" si="81"/>
        <v> </v>
      </c>
      <c r="AO92" s="87"/>
      <c r="AP92" s="87"/>
      <c r="AQ92" s="302" t="str">
        <f t="shared" si="79"/>
        <v> </v>
      </c>
      <c r="AR92" s="227"/>
      <c r="AS92" s="180"/>
      <c r="AT92" s="180">
        <f t="shared" si="62"/>
        <v>0</v>
      </c>
      <c r="AU92" s="180"/>
      <c r="AV92" s="52">
        <f t="shared" si="63"/>
        <v>0</v>
      </c>
      <c r="AW92" s="59" t="str">
        <f t="shared" si="41"/>
        <v> </v>
      </c>
      <c r="AX92" s="87"/>
      <c r="AY92" s="87"/>
      <c r="AZ92" s="226"/>
    </row>
    <row r="93" spans="1:52" ht="31.5" customHeight="1">
      <c r="A93" s="90" t="s">
        <v>248</v>
      </c>
      <c r="B93" s="355">
        <v>2921</v>
      </c>
      <c r="C93" s="325">
        <f t="shared" si="64"/>
        <v>4431.9</v>
      </c>
      <c r="D93" s="53">
        <f t="shared" si="71"/>
        <v>3066.9</v>
      </c>
      <c r="E93" s="53">
        <f t="shared" si="65"/>
        <v>3066.9</v>
      </c>
      <c r="F93" s="53">
        <f t="shared" si="59"/>
        <v>0</v>
      </c>
      <c r="G93" s="53">
        <f t="shared" si="80"/>
        <v>-1364.9999999999995</v>
      </c>
      <c r="H93" s="53">
        <f t="shared" si="82"/>
        <v>69.20056860488731</v>
      </c>
      <c r="I93" s="53">
        <f t="shared" si="83"/>
        <v>0</v>
      </c>
      <c r="J93" s="53">
        <f t="shared" si="75"/>
        <v>3066.9</v>
      </c>
      <c r="K93" s="226" t="str">
        <f t="shared" si="76"/>
        <v> </v>
      </c>
      <c r="L93" s="207">
        <f t="shared" si="66"/>
        <v>4431.9</v>
      </c>
      <c r="M93" s="52">
        <f t="shared" si="72"/>
        <v>3066.9</v>
      </c>
      <c r="N93" s="52">
        <f t="shared" si="67"/>
        <v>3066.9</v>
      </c>
      <c r="O93" s="52">
        <f t="shared" si="60"/>
        <v>0</v>
      </c>
      <c r="P93" s="52">
        <f t="shared" si="69"/>
        <v>-1364.9999999999995</v>
      </c>
      <c r="Q93" s="52">
        <f t="shared" si="70"/>
        <v>69.20056860488731</v>
      </c>
      <c r="R93" s="53">
        <f t="shared" si="68"/>
        <v>0</v>
      </c>
      <c r="S93" s="121">
        <f t="shared" si="57"/>
        <v>3066.9</v>
      </c>
      <c r="T93" s="226" t="str">
        <f t="shared" si="58"/>
        <v> </v>
      </c>
      <c r="U93" s="722">
        <v>4431.9</v>
      </c>
      <c r="V93" s="696">
        <v>3066.9</v>
      </c>
      <c r="W93" s="668">
        <f t="shared" si="61"/>
        <v>3066.9</v>
      </c>
      <c r="X93" s="52"/>
      <c r="Y93" s="52">
        <f t="shared" si="74"/>
        <v>-1364.9999999999995</v>
      </c>
      <c r="Z93" s="52">
        <f t="shared" si="73"/>
        <v>69.20056860488731</v>
      </c>
      <c r="AA93" s="87"/>
      <c r="AB93" s="87">
        <f t="shared" si="77"/>
        <v>3066.9</v>
      </c>
      <c r="AC93" s="279" t="str">
        <f t="shared" si="78"/>
        <v> </v>
      </c>
      <c r="AD93" s="207"/>
      <c r="AE93" s="52"/>
      <c r="AF93" s="52"/>
      <c r="AG93" s="52"/>
      <c r="AH93" s="87"/>
      <c r="AI93" s="87"/>
      <c r="AJ93" s="279"/>
      <c r="AK93" s="207"/>
      <c r="AL93" s="52"/>
      <c r="AM93" s="52"/>
      <c r="AN93" s="190" t="str">
        <f t="shared" si="81"/>
        <v> </v>
      </c>
      <c r="AO93" s="87"/>
      <c r="AP93" s="87"/>
      <c r="AQ93" s="302" t="str">
        <f t="shared" si="79"/>
        <v> </v>
      </c>
      <c r="AR93" s="207"/>
      <c r="AS93" s="52"/>
      <c r="AT93" s="52">
        <f t="shared" si="62"/>
        <v>0</v>
      </c>
      <c r="AU93" s="52"/>
      <c r="AV93" s="52">
        <f t="shared" si="63"/>
        <v>0</v>
      </c>
      <c r="AW93" s="59" t="str">
        <f t="shared" si="41"/>
        <v> </v>
      </c>
      <c r="AX93" s="87"/>
      <c r="AY93" s="87"/>
      <c r="AZ93" s="226"/>
    </row>
    <row r="94" spans="1:52" ht="31.5" customHeight="1">
      <c r="A94" s="90" t="s">
        <v>249</v>
      </c>
      <c r="B94" s="355">
        <v>2922</v>
      </c>
      <c r="C94" s="325">
        <f t="shared" si="64"/>
        <v>2319.5</v>
      </c>
      <c r="D94" s="53">
        <f t="shared" si="71"/>
        <v>1140.4</v>
      </c>
      <c r="E94" s="53">
        <f t="shared" si="65"/>
        <v>1140.4</v>
      </c>
      <c r="F94" s="53">
        <f t="shared" si="59"/>
        <v>0</v>
      </c>
      <c r="G94" s="53">
        <f t="shared" si="80"/>
        <v>-1179.1</v>
      </c>
      <c r="H94" s="53">
        <f t="shared" si="82"/>
        <v>49.1657684845872</v>
      </c>
      <c r="I94" s="53">
        <f t="shared" si="83"/>
        <v>0</v>
      </c>
      <c r="J94" s="53">
        <f t="shared" si="75"/>
        <v>1140.4</v>
      </c>
      <c r="K94" s="226" t="str">
        <f t="shared" si="76"/>
        <v> </v>
      </c>
      <c r="L94" s="207">
        <f t="shared" si="66"/>
        <v>2319.5</v>
      </c>
      <c r="M94" s="52">
        <f t="shared" si="72"/>
        <v>1140.4</v>
      </c>
      <c r="N94" s="52">
        <f t="shared" si="67"/>
        <v>1140.4</v>
      </c>
      <c r="O94" s="52">
        <f t="shared" si="60"/>
        <v>0</v>
      </c>
      <c r="P94" s="52">
        <f t="shared" si="69"/>
        <v>-1179.1</v>
      </c>
      <c r="Q94" s="52">
        <f t="shared" si="70"/>
        <v>49.1657684845872</v>
      </c>
      <c r="R94" s="53">
        <f t="shared" si="68"/>
        <v>0</v>
      </c>
      <c r="S94" s="121">
        <f t="shared" si="57"/>
        <v>1140.4</v>
      </c>
      <c r="T94" s="226" t="str">
        <f t="shared" si="58"/>
        <v> </v>
      </c>
      <c r="U94" s="722">
        <v>2319.5</v>
      </c>
      <c r="V94" s="696">
        <v>1140.4</v>
      </c>
      <c r="W94" s="668">
        <f t="shared" si="61"/>
        <v>1140.4</v>
      </c>
      <c r="X94" s="52"/>
      <c r="Y94" s="52">
        <f t="shared" si="74"/>
        <v>-1179.1</v>
      </c>
      <c r="Z94" s="52">
        <f t="shared" si="73"/>
        <v>49.1657684845872</v>
      </c>
      <c r="AA94" s="87"/>
      <c r="AB94" s="87">
        <f t="shared" si="77"/>
        <v>1140.4</v>
      </c>
      <c r="AC94" s="279" t="str">
        <f t="shared" si="78"/>
        <v> </v>
      </c>
      <c r="AD94" s="237"/>
      <c r="AE94" s="87"/>
      <c r="AF94" s="87"/>
      <c r="AG94" s="87"/>
      <c r="AH94" s="87"/>
      <c r="AI94" s="87"/>
      <c r="AJ94" s="279"/>
      <c r="AK94" s="237"/>
      <c r="AL94" s="87"/>
      <c r="AM94" s="87"/>
      <c r="AN94" s="190" t="str">
        <f t="shared" si="81"/>
        <v> </v>
      </c>
      <c r="AO94" s="87"/>
      <c r="AP94" s="87"/>
      <c r="AQ94" s="302" t="str">
        <f t="shared" si="79"/>
        <v> </v>
      </c>
      <c r="AR94" s="227"/>
      <c r="AS94" s="180"/>
      <c r="AT94" s="180">
        <f t="shared" si="62"/>
        <v>0</v>
      </c>
      <c r="AU94" s="180"/>
      <c r="AV94" s="52">
        <f t="shared" si="63"/>
        <v>0</v>
      </c>
      <c r="AW94" s="59" t="str">
        <f t="shared" si="41"/>
        <v> </v>
      </c>
      <c r="AX94" s="87"/>
      <c r="AY94" s="87"/>
      <c r="AZ94" s="226"/>
    </row>
    <row r="95" spans="1:52" ht="25.5" customHeight="1">
      <c r="A95" s="338" t="s">
        <v>222</v>
      </c>
      <c r="B95" s="354">
        <v>3</v>
      </c>
      <c r="C95" s="221">
        <f>L95+AR95</f>
        <v>5758.5</v>
      </c>
      <c r="D95" s="181">
        <f t="shared" si="71"/>
        <v>1512.7</v>
      </c>
      <c r="E95" s="181">
        <f t="shared" si="65"/>
        <v>1000.7</v>
      </c>
      <c r="F95" s="181">
        <f t="shared" si="59"/>
        <v>512</v>
      </c>
      <c r="G95" s="181">
        <f t="shared" si="80"/>
        <v>-4245.8</v>
      </c>
      <c r="H95" s="181">
        <f t="shared" si="82"/>
        <v>26.268993661543803</v>
      </c>
      <c r="I95" s="181">
        <f t="shared" si="83"/>
        <v>0</v>
      </c>
      <c r="J95" s="181">
        <f t="shared" si="75"/>
        <v>1512.7</v>
      </c>
      <c r="K95" s="582" t="str">
        <f t="shared" si="76"/>
        <v> </v>
      </c>
      <c r="L95" s="221">
        <f t="shared" si="66"/>
        <v>3370.2999999999997</v>
      </c>
      <c r="M95" s="181">
        <f t="shared" si="72"/>
        <v>872.1000000000001</v>
      </c>
      <c r="N95" s="181">
        <f t="shared" si="67"/>
        <v>428.7000000000001</v>
      </c>
      <c r="O95" s="181">
        <f t="shared" si="60"/>
        <v>443.4</v>
      </c>
      <c r="P95" s="181">
        <f t="shared" si="69"/>
        <v>-2498.2</v>
      </c>
      <c r="Q95" s="181">
        <f t="shared" si="70"/>
        <v>25.876034774352437</v>
      </c>
      <c r="R95" s="181">
        <f t="shared" si="68"/>
        <v>0</v>
      </c>
      <c r="S95" s="583">
        <f t="shared" si="57"/>
        <v>872.1000000000001</v>
      </c>
      <c r="T95" s="582" t="str">
        <f t="shared" si="58"/>
        <v> </v>
      </c>
      <c r="U95" s="728">
        <f>U96+U99+U100+U102+U103+U104+U105</f>
        <v>3285.2999999999997</v>
      </c>
      <c r="V95" s="708">
        <f>V96+V99+V100+V102+V103+V104+V105</f>
        <v>858.4000000000001</v>
      </c>
      <c r="W95" s="734">
        <f t="shared" si="61"/>
        <v>415.0000000000001</v>
      </c>
      <c r="X95" s="735">
        <f>X96+X99+X100+X102+X103+X104+X105</f>
        <v>443.4</v>
      </c>
      <c r="Y95" s="181">
        <f t="shared" si="74"/>
        <v>-2426.8999999999996</v>
      </c>
      <c r="Z95" s="181">
        <f t="shared" si="73"/>
        <v>26.128511855842696</v>
      </c>
      <c r="AA95" s="181">
        <f>AA96+AA99+AA100+AA102+AA103+AA104+AA105</f>
        <v>0</v>
      </c>
      <c r="AB95" s="181">
        <f t="shared" si="77"/>
        <v>858.4000000000001</v>
      </c>
      <c r="AC95" s="582" t="str">
        <f t="shared" si="78"/>
        <v> </v>
      </c>
      <c r="AD95" s="221">
        <f>AD96+AD99+AD100+AD102+AD103+AD104+AD105</f>
        <v>13.299999999999999</v>
      </c>
      <c r="AE95" s="181">
        <f>AE96+AE99+AE100+AE102+AE103+AE104+AE105</f>
        <v>4.2</v>
      </c>
      <c r="AF95" s="181">
        <f>AE95-AD95</f>
        <v>-9.099999999999998</v>
      </c>
      <c r="AG95" s="181">
        <f>IF(AD95&lt;&gt;0,IF(AE95/AD95*100&lt;0,"&lt;0",IF(AE95/AD95*100&gt;200,"&gt;200",AE95/AD95*100))," ")</f>
        <v>31.578947368421055</v>
      </c>
      <c r="AH95" s="181">
        <f>AH96+AH99+AH100+AH102+AH103+AH104+AH105</f>
        <v>0</v>
      </c>
      <c r="AI95" s="181">
        <f>AE95-AH95</f>
        <v>4.2</v>
      </c>
      <c r="AJ95" s="582" t="str">
        <f>IF(AH95&lt;&gt;0,IF(AE95/AH95*100&lt;0,"&lt;0",IF(AE95/AH95*100&gt;200,"&gt;200",AE95/AH95*100))," ")</f>
        <v> </v>
      </c>
      <c r="AK95" s="221">
        <f>AK96+AK99+AK100+AK102+AK103+AK104+AK105</f>
        <v>71.69999999999999</v>
      </c>
      <c r="AL95" s="181">
        <f>AL96+AL99+AL100+AL102+AL103+AL104+AL105</f>
        <v>9.5</v>
      </c>
      <c r="AM95" s="181">
        <f aca="true" t="shared" si="84" ref="AM95:AM101">AL95-AK95</f>
        <v>-62.19999999999999</v>
      </c>
      <c r="AN95" s="181">
        <f t="shared" si="81"/>
        <v>13.249651324965134</v>
      </c>
      <c r="AO95" s="181">
        <f>AO96+AO99+AO100+AO102+AO103+AO104+AO105</f>
        <v>0</v>
      </c>
      <c r="AP95" s="181">
        <f>AL95-AO95</f>
        <v>9.5</v>
      </c>
      <c r="AQ95" s="584" t="str">
        <f t="shared" si="79"/>
        <v> </v>
      </c>
      <c r="AR95" s="221">
        <f>AR96+AR99+AR100+AR102+AR103+AR104+AR105</f>
        <v>2388.2000000000003</v>
      </c>
      <c r="AS95" s="181">
        <f>AS96+AS99+AS100+AS102+AS103+AS104+AS105</f>
        <v>640.5999999999999</v>
      </c>
      <c r="AT95" s="181">
        <f t="shared" si="62"/>
        <v>571.9999999999999</v>
      </c>
      <c r="AU95" s="181">
        <f>AU96+AU99+AU100+AU102+AU103+AU104+AU105</f>
        <v>68.6</v>
      </c>
      <c r="AV95" s="182">
        <f aca="true" t="shared" si="85" ref="AV95:AV149">AS95-AR95</f>
        <v>-1747.6000000000004</v>
      </c>
      <c r="AW95" s="181">
        <f t="shared" si="41"/>
        <v>26.8235491164894</v>
      </c>
      <c r="AX95" s="85">
        <f>AX96+AX99+AX100+AX102+AX103+AX104+AX105</f>
        <v>0</v>
      </c>
      <c r="AY95" s="85">
        <f>AS95-AX95</f>
        <v>640.5999999999999</v>
      </c>
      <c r="AZ95" s="228" t="str">
        <f>IF(AX95&lt;&gt;0,IF(AS95/AX95*100&lt;0,"&lt;0",IF(AS95/AX95*100&gt;200,"&gt;200",AS95/AX95*100))," ")</f>
        <v> </v>
      </c>
    </row>
    <row r="96" spans="1:52" ht="25.5" customHeight="1">
      <c r="A96" s="89" t="s">
        <v>223</v>
      </c>
      <c r="B96" s="355">
        <v>31</v>
      </c>
      <c r="C96" s="325">
        <f>L96+AR96</f>
        <v>3890.3999999999996</v>
      </c>
      <c r="D96" s="88">
        <f t="shared" si="71"/>
        <v>829.9</v>
      </c>
      <c r="E96" s="88">
        <f t="shared" si="65"/>
        <v>348.29999999999995</v>
      </c>
      <c r="F96" s="88">
        <f t="shared" si="59"/>
        <v>481.6</v>
      </c>
      <c r="G96" s="88">
        <f t="shared" si="80"/>
        <v>-3060.4999999999995</v>
      </c>
      <c r="H96" s="88">
        <f t="shared" si="82"/>
        <v>21.33199670984989</v>
      </c>
      <c r="I96" s="88">
        <f t="shared" si="83"/>
        <v>0</v>
      </c>
      <c r="J96" s="88">
        <f t="shared" si="75"/>
        <v>829.9</v>
      </c>
      <c r="K96" s="223" t="str">
        <f t="shared" si="76"/>
        <v> </v>
      </c>
      <c r="L96" s="207">
        <f>U96+AD96+AK96</f>
        <v>2324.2</v>
      </c>
      <c r="M96" s="52">
        <f t="shared" si="72"/>
        <v>518</v>
      </c>
      <c r="N96" s="52">
        <f t="shared" si="67"/>
        <v>104.99999999999997</v>
      </c>
      <c r="O96" s="52">
        <f t="shared" si="60"/>
        <v>413</v>
      </c>
      <c r="P96" s="52">
        <f t="shared" si="69"/>
        <v>-1806.1999999999998</v>
      </c>
      <c r="Q96" s="52">
        <f t="shared" si="70"/>
        <v>22.287238619740126</v>
      </c>
      <c r="R96" s="88">
        <f t="shared" si="68"/>
        <v>0</v>
      </c>
      <c r="S96" s="131">
        <f t="shared" si="57"/>
        <v>518</v>
      </c>
      <c r="T96" s="223" t="str">
        <f t="shared" si="58"/>
        <v> </v>
      </c>
      <c r="U96" s="722">
        <v>2242.5</v>
      </c>
      <c r="V96" s="709">
        <f>505.7+0.4</f>
        <v>506.09999999999997</v>
      </c>
      <c r="W96" s="668">
        <f t="shared" si="61"/>
        <v>93.09999999999997</v>
      </c>
      <c r="X96" s="752">
        <f>412.7+0.3</f>
        <v>413</v>
      </c>
      <c r="Y96" s="52">
        <f t="shared" si="74"/>
        <v>-1736.4</v>
      </c>
      <c r="Z96" s="52">
        <f t="shared" si="73"/>
        <v>22.568561872909697</v>
      </c>
      <c r="AA96" s="87"/>
      <c r="AB96" s="87">
        <f t="shared" si="77"/>
        <v>506.09999999999997</v>
      </c>
      <c r="AC96" s="279" t="str">
        <f t="shared" si="78"/>
        <v> </v>
      </c>
      <c r="AD96" s="207">
        <v>11.1</v>
      </c>
      <c r="AE96" s="52">
        <v>2.9</v>
      </c>
      <c r="AF96" s="52">
        <f>AE96-AD96</f>
        <v>-8.2</v>
      </c>
      <c r="AG96" s="52">
        <f>IF(AD96&lt;&gt;0,IF(AE96/AD96*100&lt;0,"&lt;0",IF(AE96/AD96*100&gt;200,"&gt;200",AE96/AD96*100))," ")</f>
        <v>26.126126126126124</v>
      </c>
      <c r="AH96" s="87"/>
      <c r="AI96" s="87">
        <f>AE96-AH96</f>
        <v>2.9</v>
      </c>
      <c r="AJ96" s="279" t="str">
        <f>IF(AH96&lt;&gt;0,IF(AE96/AH96*100&lt;0,"&lt;0",IF(AE96/AH96*100&gt;200,"&gt;200",AE96/AH96*100))," ")</f>
        <v> </v>
      </c>
      <c r="AK96" s="207">
        <v>70.6</v>
      </c>
      <c r="AL96" s="52">
        <v>9</v>
      </c>
      <c r="AM96" s="52">
        <f t="shared" si="84"/>
        <v>-61.599999999999994</v>
      </c>
      <c r="AN96" s="88">
        <f t="shared" si="81"/>
        <v>12.747875354107649</v>
      </c>
      <c r="AO96" s="87"/>
      <c r="AP96" s="87">
        <f>AL96-AO96</f>
        <v>9</v>
      </c>
      <c r="AQ96" s="299" t="str">
        <f t="shared" si="79"/>
        <v> </v>
      </c>
      <c r="AR96" s="229">
        <v>1566.2</v>
      </c>
      <c r="AS96" s="95">
        <v>311.9</v>
      </c>
      <c r="AT96" s="95">
        <f t="shared" si="62"/>
        <v>243.29999999999998</v>
      </c>
      <c r="AU96" s="95">
        <v>68.6</v>
      </c>
      <c r="AV96" s="105">
        <f t="shared" si="85"/>
        <v>-1254.3000000000002</v>
      </c>
      <c r="AW96" s="95">
        <f t="shared" si="41"/>
        <v>19.91444259992338</v>
      </c>
      <c r="AX96" s="87"/>
      <c r="AY96" s="87">
        <f>AS96-AX96</f>
        <v>311.9</v>
      </c>
      <c r="AZ96" s="223" t="str">
        <f>IF(AX96&lt;&gt;0,IF(AS96/AX96*100&lt;0,"&lt;0",IF(AS96/AX96*100&gt;200,"&gt;200",AS96/AX96*100))," ")</f>
        <v> </v>
      </c>
    </row>
    <row r="97" spans="1:52" ht="21.75" customHeight="1">
      <c r="A97" s="143" t="s">
        <v>15</v>
      </c>
      <c r="B97" s="355"/>
      <c r="C97" s="325"/>
      <c r="D97" s="88"/>
      <c r="E97" s="88">
        <f t="shared" si="65"/>
        <v>0</v>
      </c>
      <c r="F97" s="88">
        <f t="shared" si="59"/>
        <v>0</v>
      </c>
      <c r="G97" s="88"/>
      <c r="H97" s="88"/>
      <c r="I97" s="88"/>
      <c r="J97" s="88"/>
      <c r="K97" s="223"/>
      <c r="L97" s="207"/>
      <c r="M97" s="52"/>
      <c r="N97" s="52">
        <f t="shared" si="67"/>
        <v>0</v>
      </c>
      <c r="O97" s="52">
        <f t="shared" si="60"/>
        <v>0</v>
      </c>
      <c r="P97" s="52">
        <f t="shared" si="69"/>
        <v>0</v>
      </c>
      <c r="Q97" s="52" t="str">
        <f t="shared" si="70"/>
        <v> </v>
      </c>
      <c r="R97" s="88"/>
      <c r="S97" s="131"/>
      <c r="T97" s="223"/>
      <c r="U97" s="722"/>
      <c r="V97" s="696"/>
      <c r="W97" s="668"/>
      <c r="X97" s="52"/>
      <c r="Y97" s="52">
        <f t="shared" si="74"/>
        <v>0</v>
      </c>
      <c r="Z97" s="52" t="str">
        <f t="shared" si="73"/>
        <v> </v>
      </c>
      <c r="AA97" s="87"/>
      <c r="AB97" s="87"/>
      <c r="AC97" s="279"/>
      <c r="AD97" s="207"/>
      <c r="AE97" s="52"/>
      <c r="AF97" s="52"/>
      <c r="AG97" s="52"/>
      <c r="AH97" s="87"/>
      <c r="AI97" s="87"/>
      <c r="AJ97" s="279"/>
      <c r="AK97" s="209"/>
      <c r="AL97" s="59"/>
      <c r="AM97" s="52">
        <f t="shared" si="84"/>
        <v>0</v>
      </c>
      <c r="AN97" s="88"/>
      <c r="AO97" s="87"/>
      <c r="AP97" s="87"/>
      <c r="AQ97" s="299"/>
      <c r="AR97" s="229"/>
      <c r="AS97" s="95"/>
      <c r="AT97" s="95"/>
      <c r="AU97" s="95"/>
      <c r="AV97" s="105"/>
      <c r="AW97" s="95"/>
      <c r="AX97" s="87"/>
      <c r="AY97" s="87"/>
      <c r="AZ97" s="223"/>
    </row>
    <row r="98" spans="1:52" ht="25.5" customHeight="1">
      <c r="A98" s="331" t="s">
        <v>243</v>
      </c>
      <c r="B98" s="356">
        <v>3192</v>
      </c>
      <c r="C98" s="326">
        <f aca="true" t="shared" si="86" ref="C98:D105">L98+AR98</f>
        <v>1965.4</v>
      </c>
      <c r="D98" s="165">
        <f t="shared" si="86"/>
        <v>456.59999999999997</v>
      </c>
      <c r="E98" s="165">
        <f t="shared" si="65"/>
        <v>100.1</v>
      </c>
      <c r="F98" s="165">
        <f t="shared" si="59"/>
        <v>356.5</v>
      </c>
      <c r="G98" s="165">
        <f t="shared" si="80"/>
        <v>-1508.8000000000002</v>
      </c>
      <c r="H98" s="165">
        <f t="shared" si="82"/>
        <v>23.23191207896611</v>
      </c>
      <c r="I98" s="165">
        <f t="shared" si="83"/>
        <v>0</v>
      </c>
      <c r="J98" s="165">
        <f t="shared" si="75"/>
        <v>456.59999999999997</v>
      </c>
      <c r="K98" s="224" t="str">
        <f t="shared" si="76"/>
        <v> </v>
      </c>
      <c r="L98" s="209">
        <f>U98+AD98+AK98</f>
        <v>1445.9</v>
      </c>
      <c r="M98" s="59">
        <f>V98+AE98+AL98</f>
        <v>330.09999999999997</v>
      </c>
      <c r="N98" s="59">
        <f t="shared" si="67"/>
        <v>25.599999999999987</v>
      </c>
      <c r="O98" s="59">
        <f t="shared" si="60"/>
        <v>304.5</v>
      </c>
      <c r="P98" s="59">
        <f t="shared" si="69"/>
        <v>-1115.8000000000002</v>
      </c>
      <c r="Q98" s="59">
        <f t="shared" si="70"/>
        <v>22.830071235908427</v>
      </c>
      <c r="R98" s="165">
        <f t="shared" si="68"/>
        <v>0</v>
      </c>
      <c r="S98" s="166">
        <f t="shared" si="57"/>
        <v>330.09999999999997</v>
      </c>
      <c r="T98" s="224"/>
      <c r="U98" s="723">
        <v>1428.2</v>
      </c>
      <c r="V98" s="699">
        <v>325.7</v>
      </c>
      <c r="W98" s="737">
        <f t="shared" si="61"/>
        <v>21.19999999999999</v>
      </c>
      <c r="X98" s="59">
        <v>304.5</v>
      </c>
      <c r="Y98" s="59">
        <f t="shared" si="74"/>
        <v>-1102.5</v>
      </c>
      <c r="Z98" s="59">
        <f t="shared" si="73"/>
        <v>22.80492928161322</v>
      </c>
      <c r="AA98" s="87"/>
      <c r="AB98" s="87"/>
      <c r="AC98" s="279"/>
      <c r="AD98" s="209">
        <v>5.5</v>
      </c>
      <c r="AE98" s="59">
        <v>2</v>
      </c>
      <c r="AF98" s="59">
        <f aca="true" t="shared" si="87" ref="AF98:AF131">AE98-AD98</f>
        <v>-3.5</v>
      </c>
      <c r="AG98" s="59">
        <f aca="true" t="shared" si="88" ref="AG98:AG131">IF(AD98&lt;&gt;0,IF(AE98/AD98*100&lt;0,"&lt;0",IF(AE98/AD98*100&gt;200,"&gt;200",AE98/AD98*100))," ")</f>
        <v>36.36363636363637</v>
      </c>
      <c r="AH98" s="87"/>
      <c r="AI98" s="87"/>
      <c r="AJ98" s="279"/>
      <c r="AK98" s="209">
        <v>12.2</v>
      </c>
      <c r="AL98" s="59">
        <v>2.4</v>
      </c>
      <c r="AM98" s="52">
        <f t="shared" si="84"/>
        <v>-9.799999999999999</v>
      </c>
      <c r="AN98" s="88">
        <f t="shared" si="81"/>
        <v>19.672131147540984</v>
      </c>
      <c r="AO98" s="87"/>
      <c r="AP98" s="87"/>
      <c r="AQ98" s="299" t="str">
        <f t="shared" si="79"/>
        <v> </v>
      </c>
      <c r="AR98" s="229">
        <v>519.5</v>
      </c>
      <c r="AS98" s="95">
        <v>126.5</v>
      </c>
      <c r="AT98" s="95">
        <f t="shared" si="62"/>
        <v>74.5</v>
      </c>
      <c r="AU98" s="95">
        <v>52</v>
      </c>
      <c r="AV98" s="105">
        <f t="shared" si="85"/>
        <v>-393</v>
      </c>
      <c r="AW98" s="95">
        <f t="shared" si="41"/>
        <v>24.350336862367662</v>
      </c>
      <c r="AX98" s="87"/>
      <c r="AY98" s="87"/>
      <c r="AZ98" s="223"/>
    </row>
    <row r="99" spans="1:52" ht="25.5" customHeight="1">
      <c r="A99" s="89" t="s">
        <v>224</v>
      </c>
      <c r="B99" s="355">
        <v>32</v>
      </c>
      <c r="C99" s="325">
        <f t="shared" si="86"/>
        <v>12.4</v>
      </c>
      <c r="D99" s="88">
        <f t="shared" si="86"/>
        <v>0.3</v>
      </c>
      <c r="E99" s="88">
        <f t="shared" si="65"/>
        <v>0.3</v>
      </c>
      <c r="F99" s="88">
        <f t="shared" si="59"/>
        <v>0</v>
      </c>
      <c r="G99" s="88">
        <f t="shared" si="80"/>
        <v>-12.1</v>
      </c>
      <c r="H99" s="88">
        <f t="shared" si="82"/>
        <v>2.4193548387096775</v>
      </c>
      <c r="I99" s="88">
        <f t="shared" si="83"/>
        <v>0</v>
      </c>
      <c r="J99" s="88">
        <f t="shared" si="75"/>
        <v>0.3</v>
      </c>
      <c r="K99" s="223" t="str">
        <f t="shared" si="76"/>
        <v> </v>
      </c>
      <c r="L99" s="207">
        <f aca="true" t="shared" si="89" ref="L99:L163">U99+AD99+AK99</f>
        <v>12.4</v>
      </c>
      <c r="M99" s="52">
        <f>V99+AE99+AL99</f>
        <v>0.3</v>
      </c>
      <c r="N99" s="52">
        <f t="shared" si="67"/>
        <v>0.3</v>
      </c>
      <c r="O99" s="52">
        <f t="shared" si="60"/>
        <v>0</v>
      </c>
      <c r="P99" s="52">
        <f t="shared" si="69"/>
        <v>-12.1</v>
      </c>
      <c r="Q99" s="52">
        <f t="shared" si="70"/>
        <v>2.4193548387096775</v>
      </c>
      <c r="R99" s="88">
        <f t="shared" si="68"/>
        <v>0</v>
      </c>
      <c r="S99" s="131">
        <f t="shared" si="57"/>
        <v>0.3</v>
      </c>
      <c r="T99" s="223" t="str">
        <f aca="true" t="shared" si="90" ref="T99:T131">IF(R99&lt;&gt;0,IF(M99/R99*100&lt;0,"&lt;0",IF(M99/R99*100&gt;200,"&gt;200",M99/R99*100))," ")</f>
        <v> </v>
      </c>
      <c r="U99" s="722">
        <v>12.4</v>
      </c>
      <c r="V99" s="696">
        <v>0.3</v>
      </c>
      <c r="W99" s="668">
        <f t="shared" si="61"/>
        <v>0.3</v>
      </c>
      <c r="X99" s="52"/>
      <c r="Y99" s="52">
        <f t="shared" si="74"/>
        <v>-12.1</v>
      </c>
      <c r="Z99" s="52">
        <f t="shared" si="73"/>
        <v>2.4193548387096775</v>
      </c>
      <c r="AA99" s="87"/>
      <c r="AB99" s="87">
        <f aca="true" t="shared" si="91" ref="AB99:AB131">V99-AA99</f>
        <v>0.3</v>
      </c>
      <c r="AC99" s="279" t="str">
        <f aca="true" t="shared" si="92" ref="AC99:AC131">IF(AA99&lt;&gt;0,IF(V99/AA99*100&lt;0,"&lt;0",IF(V99/AA99*100&gt;200,"&gt;200",V99/AA99*100))," ")</f>
        <v> </v>
      </c>
      <c r="AD99" s="209"/>
      <c r="AE99" s="59"/>
      <c r="AF99" s="59">
        <f t="shared" si="87"/>
        <v>0</v>
      </c>
      <c r="AG99" s="59" t="str">
        <f t="shared" si="88"/>
        <v> </v>
      </c>
      <c r="AH99" s="87"/>
      <c r="AI99" s="87">
        <f aca="true" t="shared" si="93" ref="AI99:AI131">AE99-AH99</f>
        <v>0</v>
      </c>
      <c r="AJ99" s="279" t="str">
        <f aca="true" t="shared" si="94" ref="AJ99:AJ131">IF(AH99&lt;&gt;0,IF(AE99/AH99*100&lt;0,"&lt;0",IF(AE99/AH99*100&gt;200,"&gt;200",AE99/AH99*100))," ")</f>
        <v> </v>
      </c>
      <c r="AK99" s="209"/>
      <c r="AL99" s="59"/>
      <c r="AM99" s="52">
        <f t="shared" si="84"/>
        <v>0</v>
      </c>
      <c r="AN99" s="88" t="str">
        <f t="shared" si="81"/>
        <v> </v>
      </c>
      <c r="AO99" s="87"/>
      <c r="AP99" s="87">
        <f aca="true" t="shared" si="95" ref="AP99:AP131">AL99-AO99</f>
        <v>0</v>
      </c>
      <c r="AQ99" s="299" t="str">
        <f t="shared" si="79"/>
        <v> </v>
      </c>
      <c r="AR99" s="229"/>
      <c r="AS99" s="95"/>
      <c r="AT99" s="95">
        <f t="shared" si="62"/>
        <v>0</v>
      </c>
      <c r="AU99" s="95"/>
      <c r="AV99" s="105">
        <f t="shared" si="85"/>
        <v>0</v>
      </c>
      <c r="AW99" s="95" t="str">
        <f t="shared" si="41"/>
        <v> </v>
      </c>
      <c r="AX99" s="87"/>
      <c r="AY99" s="87">
        <f>AS99-AX99</f>
        <v>0</v>
      </c>
      <c r="AZ99" s="223" t="str">
        <f>IF(AX99&lt;&gt;0,IF(AS99/AX99*100&lt;0,"&lt;0",IF(AS99/AX99*100&gt;200,"&gt;200",AS99/AX99*100))," ")</f>
        <v> </v>
      </c>
    </row>
    <row r="100" spans="1:52" ht="25.5" customHeight="1">
      <c r="A100" s="89" t="s">
        <v>225</v>
      </c>
      <c r="B100" s="355">
        <v>33</v>
      </c>
      <c r="C100" s="325">
        <f t="shared" si="86"/>
        <v>1865.6000000000001</v>
      </c>
      <c r="D100" s="88">
        <f t="shared" si="86"/>
        <v>705.6</v>
      </c>
      <c r="E100" s="88">
        <f t="shared" si="65"/>
        <v>704.4000000000001</v>
      </c>
      <c r="F100" s="88">
        <f t="shared" si="59"/>
        <v>1.2</v>
      </c>
      <c r="G100" s="88">
        <f t="shared" si="80"/>
        <v>-1160</v>
      </c>
      <c r="H100" s="88">
        <f t="shared" si="82"/>
        <v>37.82161234991423</v>
      </c>
      <c r="I100" s="88">
        <f t="shared" si="83"/>
        <v>0</v>
      </c>
      <c r="J100" s="88">
        <f t="shared" si="75"/>
        <v>705.6</v>
      </c>
      <c r="K100" s="223" t="str">
        <f t="shared" si="76"/>
        <v> </v>
      </c>
      <c r="L100" s="207">
        <f t="shared" si="89"/>
        <v>833.7</v>
      </c>
      <c r="M100" s="52">
        <f>V100+AE100+AL100</f>
        <v>324.40000000000003</v>
      </c>
      <c r="N100" s="52">
        <f t="shared" si="67"/>
        <v>323.20000000000005</v>
      </c>
      <c r="O100" s="52">
        <f t="shared" si="60"/>
        <v>1.2</v>
      </c>
      <c r="P100" s="52">
        <f t="shared" si="69"/>
        <v>-509.3</v>
      </c>
      <c r="Q100" s="52">
        <f t="shared" si="70"/>
        <v>38.91087921314622</v>
      </c>
      <c r="R100" s="88">
        <f aca="true" t="shared" si="96" ref="R100:R131">AA100+AH100+AO100</f>
        <v>0</v>
      </c>
      <c r="S100" s="131">
        <f aca="true" t="shared" si="97" ref="S100:S131">M100-R100</f>
        <v>324.40000000000003</v>
      </c>
      <c r="T100" s="223" t="str">
        <f t="shared" si="90"/>
        <v> </v>
      </c>
      <c r="U100" s="722">
        <v>830.6</v>
      </c>
      <c r="V100" s="696">
        <v>322.8</v>
      </c>
      <c r="W100" s="668">
        <f t="shared" si="61"/>
        <v>321.6</v>
      </c>
      <c r="X100" s="52">
        <v>1.2</v>
      </c>
      <c r="Y100" s="52">
        <f t="shared" si="74"/>
        <v>-507.8</v>
      </c>
      <c r="Z100" s="52">
        <f t="shared" si="73"/>
        <v>38.8634721887792</v>
      </c>
      <c r="AA100" s="87"/>
      <c r="AB100" s="87">
        <f t="shared" si="91"/>
        <v>322.8</v>
      </c>
      <c r="AC100" s="279" t="str">
        <f t="shared" si="92"/>
        <v> </v>
      </c>
      <c r="AD100" s="381">
        <v>2</v>
      </c>
      <c r="AE100" s="52">
        <v>1.1</v>
      </c>
      <c r="AF100" s="52">
        <f t="shared" si="87"/>
        <v>-0.8999999999999999</v>
      </c>
      <c r="AG100" s="52">
        <f t="shared" si="88"/>
        <v>55.00000000000001</v>
      </c>
      <c r="AH100" s="87"/>
      <c r="AI100" s="87">
        <f t="shared" si="93"/>
        <v>1.1</v>
      </c>
      <c r="AJ100" s="279" t="str">
        <f t="shared" si="94"/>
        <v> </v>
      </c>
      <c r="AK100" s="207">
        <v>1.1</v>
      </c>
      <c r="AL100" s="52">
        <v>0.5</v>
      </c>
      <c r="AM100" s="52">
        <f t="shared" si="84"/>
        <v>-0.6000000000000001</v>
      </c>
      <c r="AN100" s="88">
        <f t="shared" si="81"/>
        <v>45.45454545454545</v>
      </c>
      <c r="AO100" s="87"/>
      <c r="AP100" s="87">
        <f t="shared" si="95"/>
        <v>0.5</v>
      </c>
      <c r="AQ100" s="299" t="str">
        <f t="shared" si="79"/>
        <v> </v>
      </c>
      <c r="AR100" s="229">
        <v>1031.9</v>
      </c>
      <c r="AS100" s="95">
        <v>381.2</v>
      </c>
      <c r="AT100" s="95">
        <f t="shared" si="62"/>
        <v>381.2</v>
      </c>
      <c r="AU100" s="95"/>
      <c r="AV100" s="105">
        <f t="shared" si="85"/>
        <v>-650.7</v>
      </c>
      <c r="AW100" s="95">
        <f t="shared" si="41"/>
        <v>36.94156410504893</v>
      </c>
      <c r="AX100" s="87"/>
      <c r="AY100" s="87">
        <f>AS100-AX100</f>
        <v>381.2</v>
      </c>
      <c r="AZ100" s="223" t="str">
        <f>IF(AX100&lt;&gt;0,IF(AS100/AX100*100&lt;0,"&lt;0",IF(AS100/AX100*100&gt;200,"&gt;200",AS100/AX100*100))," ")</f>
        <v> </v>
      </c>
    </row>
    <row r="101" spans="1:52" ht="32.25" customHeight="1">
      <c r="A101" s="89" t="s">
        <v>296</v>
      </c>
      <c r="B101" s="380" t="s">
        <v>297</v>
      </c>
      <c r="C101" s="325">
        <f t="shared" si="86"/>
        <v>2.4999999999999716</v>
      </c>
      <c r="D101" s="88">
        <f t="shared" si="86"/>
        <v>-22.8</v>
      </c>
      <c r="E101" s="88">
        <f t="shared" si="65"/>
        <v>-52</v>
      </c>
      <c r="F101" s="88">
        <f t="shared" si="59"/>
        <v>29.2</v>
      </c>
      <c r="G101" s="88">
        <f t="shared" si="80"/>
        <v>-25.299999999999972</v>
      </c>
      <c r="H101" s="88" t="str">
        <f t="shared" si="82"/>
        <v>&lt;0</v>
      </c>
      <c r="I101" s="88"/>
      <c r="J101" s="88"/>
      <c r="K101" s="223"/>
      <c r="L101" s="207">
        <f t="shared" si="89"/>
        <v>212.39999999999998</v>
      </c>
      <c r="M101" s="52">
        <f>V101+AE101+AL101</f>
        <v>29.7</v>
      </c>
      <c r="N101" s="52">
        <f t="shared" si="67"/>
        <v>0.5000000000000007</v>
      </c>
      <c r="O101" s="52">
        <f t="shared" si="60"/>
        <v>29.2</v>
      </c>
      <c r="P101" s="52">
        <f t="shared" si="69"/>
        <v>-182.7</v>
      </c>
      <c r="Q101" s="52">
        <f t="shared" si="70"/>
        <v>13.983050847457628</v>
      </c>
      <c r="R101" s="88"/>
      <c r="S101" s="131"/>
      <c r="T101" s="223"/>
      <c r="U101" s="722">
        <f>U99+U102+U103+U104+U105</f>
        <v>212.2</v>
      </c>
      <c r="V101" s="696">
        <f>V99+V102+V103+V104+V105</f>
        <v>29.5</v>
      </c>
      <c r="W101" s="668">
        <f t="shared" si="61"/>
        <v>0.3000000000000007</v>
      </c>
      <c r="X101" s="52">
        <f>X99+X102+X103+X104+X105</f>
        <v>29.2</v>
      </c>
      <c r="Y101" s="52">
        <f t="shared" si="74"/>
        <v>-182.7</v>
      </c>
      <c r="Z101" s="52">
        <f t="shared" si="73"/>
        <v>13.901979264844488</v>
      </c>
      <c r="AA101" s="87"/>
      <c r="AB101" s="87"/>
      <c r="AC101" s="279"/>
      <c r="AD101" s="381">
        <f>AD99+AD102+AD103+AD104+AD105</f>
        <v>0.2</v>
      </c>
      <c r="AE101" s="52">
        <f>AE99+AE102+AE103+AE104+AE105</f>
        <v>0.2</v>
      </c>
      <c r="AF101" s="52">
        <f t="shared" si="87"/>
        <v>0</v>
      </c>
      <c r="AG101" s="52">
        <f t="shared" si="88"/>
        <v>100</v>
      </c>
      <c r="AH101" s="87"/>
      <c r="AI101" s="87"/>
      <c r="AJ101" s="279"/>
      <c r="AK101" s="209"/>
      <c r="AL101" s="59"/>
      <c r="AM101" s="52">
        <f t="shared" si="84"/>
        <v>0</v>
      </c>
      <c r="AN101" s="88"/>
      <c r="AO101" s="87"/>
      <c r="AP101" s="87"/>
      <c r="AQ101" s="299"/>
      <c r="AR101" s="382">
        <f>AR99+AR102+AR103+AR104+AR105</f>
        <v>-209.9</v>
      </c>
      <c r="AS101" s="95">
        <f>AS99+AS102+AS103+AS104+AS105</f>
        <v>-52.5</v>
      </c>
      <c r="AT101" s="95">
        <f t="shared" si="62"/>
        <v>-52.5</v>
      </c>
      <c r="AU101" s="95">
        <f>AU99+AU102+AU103+AU104+AU105</f>
        <v>0</v>
      </c>
      <c r="AV101" s="105">
        <f t="shared" si="85"/>
        <v>157.4</v>
      </c>
      <c r="AW101" s="95">
        <f t="shared" si="41"/>
        <v>25.01191043353978</v>
      </c>
      <c r="AX101" s="87"/>
      <c r="AY101" s="87"/>
      <c r="AZ101" s="223"/>
    </row>
    <row r="102" spans="1:52" ht="36" customHeight="1">
      <c r="A102" s="60" t="s">
        <v>226</v>
      </c>
      <c r="B102" s="355">
        <v>34</v>
      </c>
      <c r="C102" s="315">
        <f t="shared" si="86"/>
        <v>-0.8</v>
      </c>
      <c r="D102" s="88">
        <f t="shared" si="86"/>
        <v>0</v>
      </c>
      <c r="E102" s="88">
        <f t="shared" si="65"/>
        <v>0</v>
      </c>
      <c r="F102" s="88">
        <f t="shared" si="59"/>
        <v>0</v>
      </c>
      <c r="G102" s="88">
        <f t="shared" si="80"/>
        <v>0.8</v>
      </c>
      <c r="H102" s="88">
        <f t="shared" si="82"/>
        <v>0</v>
      </c>
      <c r="I102" s="53">
        <f t="shared" si="83"/>
        <v>0</v>
      </c>
      <c r="J102" s="53">
        <f t="shared" si="75"/>
        <v>0</v>
      </c>
      <c r="K102" s="226" t="str">
        <f t="shared" si="76"/>
        <v> </v>
      </c>
      <c r="L102" s="207">
        <f t="shared" si="89"/>
        <v>-0.8</v>
      </c>
      <c r="M102" s="52">
        <f>V102+AE102+AL102</f>
        <v>0</v>
      </c>
      <c r="N102" s="52">
        <f t="shared" si="67"/>
        <v>0</v>
      </c>
      <c r="O102" s="52">
        <f t="shared" si="60"/>
        <v>0</v>
      </c>
      <c r="P102" s="52">
        <f t="shared" si="69"/>
        <v>0.8</v>
      </c>
      <c r="Q102" s="52">
        <f t="shared" si="70"/>
        <v>0</v>
      </c>
      <c r="R102" s="53">
        <f t="shared" si="96"/>
        <v>0</v>
      </c>
      <c r="S102" s="121">
        <f t="shared" si="97"/>
        <v>0</v>
      </c>
      <c r="T102" s="226" t="str">
        <f t="shared" si="90"/>
        <v> </v>
      </c>
      <c r="U102" s="722">
        <v>-0.8</v>
      </c>
      <c r="V102" s="696"/>
      <c r="W102" s="668">
        <f t="shared" si="61"/>
        <v>0</v>
      </c>
      <c r="X102" s="52"/>
      <c r="Y102" s="52">
        <f t="shared" si="74"/>
        <v>0.8</v>
      </c>
      <c r="Z102" s="52">
        <f t="shared" si="73"/>
        <v>0</v>
      </c>
      <c r="AA102" s="87"/>
      <c r="AB102" s="87">
        <f t="shared" si="91"/>
        <v>0</v>
      </c>
      <c r="AC102" s="279" t="str">
        <f t="shared" si="92"/>
        <v> </v>
      </c>
      <c r="AD102" s="381"/>
      <c r="AE102" s="52"/>
      <c r="AF102" s="52">
        <f t="shared" si="87"/>
        <v>0</v>
      </c>
      <c r="AG102" s="52" t="str">
        <f t="shared" si="88"/>
        <v> </v>
      </c>
      <c r="AH102" s="87"/>
      <c r="AI102" s="87">
        <f t="shared" si="93"/>
        <v>0</v>
      </c>
      <c r="AJ102" s="279" t="str">
        <f t="shared" si="94"/>
        <v> </v>
      </c>
      <c r="AK102" s="209"/>
      <c r="AL102" s="59"/>
      <c r="AM102" s="59">
        <f aca="true" t="shared" si="98" ref="AM102:AM131">AL102-AK102</f>
        <v>0</v>
      </c>
      <c r="AN102" s="53" t="str">
        <f t="shared" si="81"/>
        <v> </v>
      </c>
      <c r="AO102" s="87"/>
      <c r="AP102" s="87">
        <f t="shared" si="95"/>
        <v>0</v>
      </c>
      <c r="AQ102" s="289" t="str">
        <f t="shared" si="79"/>
        <v> </v>
      </c>
      <c r="AR102" s="229"/>
      <c r="AS102" s="95"/>
      <c r="AT102" s="95">
        <f t="shared" si="62"/>
        <v>0</v>
      </c>
      <c r="AU102" s="95"/>
      <c r="AV102" s="105">
        <f t="shared" si="85"/>
        <v>0</v>
      </c>
      <c r="AW102" s="95" t="str">
        <f t="shared" si="41"/>
        <v> </v>
      </c>
      <c r="AX102" s="87"/>
      <c r="AY102" s="87">
        <f>AS102-AX102</f>
        <v>0</v>
      </c>
      <c r="AZ102" s="226" t="str">
        <f>IF(AX102&lt;&gt;0,IF(AS102/AX102*100&lt;0,"&lt;0",IF(AS102/AX102*100&gt;200,"&gt;200",AS102/AX102*100))," ")</f>
        <v> </v>
      </c>
    </row>
    <row r="103" spans="1:52" ht="25.5" customHeight="1">
      <c r="A103" s="89" t="s">
        <v>227</v>
      </c>
      <c r="B103" s="355">
        <v>35</v>
      </c>
      <c r="C103" s="325">
        <f t="shared" si="86"/>
        <v>214.39999999999998</v>
      </c>
      <c r="D103" s="88">
        <f t="shared" si="86"/>
        <v>29.599999999999998</v>
      </c>
      <c r="E103" s="88">
        <f t="shared" si="65"/>
        <v>0.4</v>
      </c>
      <c r="F103" s="88">
        <f t="shared" si="59"/>
        <v>29.2</v>
      </c>
      <c r="G103" s="88">
        <f t="shared" si="80"/>
        <v>-184.79999999999998</v>
      </c>
      <c r="H103" s="88">
        <f t="shared" si="82"/>
        <v>13.805970149253731</v>
      </c>
      <c r="I103" s="88">
        <f t="shared" si="83"/>
        <v>0</v>
      </c>
      <c r="J103" s="88">
        <f t="shared" si="75"/>
        <v>29.599999999999998</v>
      </c>
      <c r="K103" s="223" t="str">
        <f t="shared" si="76"/>
        <v> </v>
      </c>
      <c r="L103" s="207">
        <f t="shared" si="89"/>
        <v>213.89999999999998</v>
      </c>
      <c r="M103" s="52">
        <f>V103+AE103+AL103</f>
        <v>29.4</v>
      </c>
      <c r="N103" s="52">
        <f t="shared" si="67"/>
        <v>0.2</v>
      </c>
      <c r="O103" s="52">
        <f t="shared" si="60"/>
        <v>29.2</v>
      </c>
      <c r="P103" s="52">
        <f t="shared" si="69"/>
        <v>-184.49999999999997</v>
      </c>
      <c r="Q103" s="52">
        <f t="shared" si="70"/>
        <v>13.744740532959327</v>
      </c>
      <c r="R103" s="88">
        <f t="shared" si="96"/>
        <v>0</v>
      </c>
      <c r="S103" s="131">
        <f t="shared" si="97"/>
        <v>29.4</v>
      </c>
      <c r="T103" s="223" t="str">
        <f t="shared" si="90"/>
        <v> </v>
      </c>
      <c r="U103" s="722">
        <v>213.7</v>
      </c>
      <c r="V103" s="696">
        <v>29.2</v>
      </c>
      <c r="W103" s="668">
        <f t="shared" si="61"/>
        <v>0</v>
      </c>
      <c r="X103" s="52">
        <v>29.2</v>
      </c>
      <c r="Y103" s="52">
        <f t="shared" si="74"/>
        <v>-184.5</v>
      </c>
      <c r="Z103" s="52">
        <f t="shared" si="73"/>
        <v>13.664014974262987</v>
      </c>
      <c r="AA103" s="87"/>
      <c r="AB103" s="87">
        <f t="shared" si="91"/>
        <v>29.2</v>
      </c>
      <c r="AC103" s="279" t="str">
        <f t="shared" si="92"/>
        <v> </v>
      </c>
      <c r="AD103" s="207">
        <v>0.2</v>
      </c>
      <c r="AE103" s="52">
        <v>0.2</v>
      </c>
      <c r="AF103" s="52">
        <f t="shared" si="87"/>
        <v>0</v>
      </c>
      <c r="AG103" s="52">
        <f t="shared" si="88"/>
        <v>100</v>
      </c>
      <c r="AH103" s="87"/>
      <c r="AI103" s="87">
        <f t="shared" si="93"/>
        <v>0.2</v>
      </c>
      <c r="AJ103" s="279" t="str">
        <f t="shared" si="94"/>
        <v> </v>
      </c>
      <c r="AK103" s="209"/>
      <c r="AL103" s="59"/>
      <c r="AM103" s="59">
        <f t="shared" si="98"/>
        <v>0</v>
      </c>
      <c r="AN103" s="88" t="str">
        <f t="shared" si="81"/>
        <v> </v>
      </c>
      <c r="AO103" s="87"/>
      <c r="AP103" s="87">
        <f t="shared" si="95"/>
        <v>0</v>
      </c>
      <c r="AQ103" s="299" t="str">
        <f t="shared" si="79"/>
        <v> </v>
      </c>
      <c r="AR103" s="229">
        <v>0.5</v>
      </c>
      <c r="AS103" s="95">
        <v>0.2</v>
      </c>
      <c r="AT103" s="95">
        <f t="shared" si="62"/>
        <v>0.2</v>
      </c>
      <c r="AU103" s="95"/>
      <c r="AV103" s="105">
        <f t="shared" si="85"/>
        <v>-0.3</v>
      </c>
      <c r="AW103" s="95">
        <f t="shared" si="41"/>
        <v>40</v>
      </c>
      <c r="AX103" s="87"/>
      <c r="AY103" s="87">
        <f>AS103-AX103</f>
        <v>0.2</v>
      </c>
      <c r="AZ103" s="223" t="str">
        <f>IF(AX103&lt;&gt;0,IF(AS103/AX103*100&lt;0,"&lt;0",IF(AS103/AX103*100&gt;200,"&gt;200",AS103/AX103*100))," ")</f>
        <v> </v>
      </c>
    </row>
    <row r="104" spans="1:52" ht="25.5" customHeight="1">
      <c r="A104" s="89" t="s">
        <v>228</v>
      </c>
      <c r="B104" s="355">
        <v>36</v>
      </c>
      <c r="C104" s="325">
        <f t="shared" si="86"/>
        <v>0.1</v>
      </c>
      <c r="D104" s="88">
        <f t="shared" si="86"/>
        <v>0</v>
      </c>
      <c r="E104" s="88">
        <f t="shared" si="65"/>
        <v>0</v>
      </c>
      <c r="F104" s="88">
        <f t="shared" si="59"/>
        <v>0</v>
      </c>
      <c r="G104" s="88">
        <f t="shared" si="80"/>
        <v>-0.1</v>
      </c>
      <c r="H104" s="88">
        <f t="shared" si="82"/>
        <v>0</v>
      </c>
      <c r="I104" s="88">
        <f t="shared" si="83"/>
        <v>0</v>
      </c>
      <c r="J104" s="88">
        <f t="shared" si="75"/>
        <v>0</v>
      </c>
      <c r="K104" s="223" t="str">
        <f t="shared" si="76"/>
        <v> </v>
      </c>
      <c r="L104" s="207">
        <f t="shared" si="89"/>
        <v>0.1</v>
      </c>
      <c r="M104" s="52">
        <f aca="true" t="shared" si="99" ref="M104:M167">V104+AE104+AL104</f>
        <v>0</v>
      </c>
      <c r="N104" s="52">
        <f t="shared" si="67"/>
        <v>0</v>
      </c>
      <c r="O104" s="52">
        <f t="shared" si="60"/>
        <v>0</v>
      </c>
      <c r="P104" s="52">
        <f t="shared" si="69"/>
        <v>-0.1</v>
      </c>
      <c r="Q104" s="52">
        <f t="shared" si="70"/>
        <v>0</v>
      </c>
      <c r="R104" s="88">
        <f t="shared" si="96"/>
        <v>0</v>
      </c>
      <c r="S104" s="131">
        <f t="shared" si="97"/>
        <v>0</v>
      </c>
      <c r="T104" s="223" t="str">
        <f t="shared" si="90"/>
        <v> </v>
      </c>
      <c r="U104" s="722">
        <v>0.1</v>
      </c>
      <c r="V104" s="696"/>
      <c r="W104" s="668">
        <f t="shared" si="61"/>
        <v>0</v>
      </c>
      <c r="X104" s="52"/>
      <c r="Y104" s="52">
        <f t="shared" si="74"/>
        <v>-0.1</v>
      </c>
      <c r="Z104" s="52">
        <f t="shared" si="73"/>
        <v>0</v>
      </c>
      <c r="AA104" s="87"/>
      <c r="AB104" s="87">
        <f t="shared" si="91"/>
        <v>0</v>
      </c>
      <c r="AC104" s="279" t="str">
        <f t="shared" si="92"/>
        <v> </v>
      </c>
      <c r="AD104" s="207"/>
      <c r="AE104" s="52"/>
      <c r="AF104" s="52">
        <f t="shared" si="87"/>
        <v>0</v>
      </c>
      <c r="AG104" s="52" t="str">
        <f t="shared" si="88"/>
        <v> </v>
      </c>
      <c r="AH104" s="87"/>
      <c r="AI104" s="87">
        <f t="shared" si="93"/>
        <v>0</v>
      </c>
      <c r="AJ104" s="279" t="str">
        <f t="shared" si="94"/>
        <v> </v>
      </c>
      <c r="AK104" s="209"/>
      <c r="AL104" s="59"/>
      <c r="AM104" s="59">
        <f t="shared" si="98"/>
        <v>0</v>
      </c>
      <c r="AN104" s="88" t="str">
        <f t="shared" si="81"/>
        <v> </v>
      </c>
      <c r="AO104" s="87"/>
      <c r="AP104" s="87">
        <f t="shared" si="95"/>
        <v>0</v>
      </c>
      <c r="AQ104" s="299" t="str">
        <f t="shared" si="79"/>
        <v> </v>
      </c>
      <c r="AR104" s="229"/>
      <c r="AS104" s="95"/>
      <c r="AT104" s="95">
        <f t="shared" si="62"/>
        <v>0</v>
      </c>
      <c r="AU104" s="95"/>
      <c r="AV104" s="105">
        <f>AS104-AR104</f>
        <v>0</v>
      </c>
      <c r="AW104" s="95" t="str">
        <f>IF(AR104&lt;&gt;0,IF(AS104/AR104*100&lt;0,"&lt;0",IF(AS104/AR104*100&gt;200,"&gt;200",AS104/AR104*100))," ")</f>
        <v> </v>
      </c>
      <c r="AX104" s="87"/>
      <c r="AY104" s="87">
        <f>AS104-AX104</f>
        <v>0</v>
      </c>
      <c r="AZ104" s="223" t="str">
        <f>IF(AX104&lt;&gt;0,IF(AS104/AX104*100&lt;0,"&lt;0",IF(AS104/AX104*100&gt;200,"&gt;200",AS104/AX104*100))," ")</f>
        <v> </v>
      </c>
    </row>
    <row r="105" spans="1:52" ht="25.5" customHeight="1">
      <c r="A105" s="89" t="s">
        <v>229</v>
      </c>
      <c r="B105" s="355">
        <v>37</v>
      </c>
      <c r="C105" s="325">
        <f t="shared" si="86"/>
        <v>-223.6</v>
      </c>
      <c r="D105" s="88">
        <f t="shared" si="86"/>
        <v>-52.7</v>
      </c>
      <c r="E105" s="88">
        <f t="shared" si="65"/>
        <v>-52.7</v>
      </c>
      <c r="F105" s="88">
        <f t="shared" si="59"/>
        <v>0</v>
      </c>
      <c r="G105" s="88">
        <f t="shared" si="80"/>
        <v>170.89999999999998</v>
      </c>
      <c r="H105" s="88">
        <f t="shared" si="82"/>
        <v>23.56887298747764</v>
      </c>
      <c r="I105" s="88">
        <f t="shared" si="83"/>
        <v>0</v>
      </c>
      <c r="J105" s="88">
        <f t="shared" si="75"/>
        <v>-52.7</v>
      </c>
      <c r="K105" s="223" t="str">
        <f t="shared" si="76"/>
        <v> </v>
      </c>
      <c r="L105" s="207">
        <f t="shared" si="89"/>
        <v>-13.2</v>
      </c>
      <c r="M105" s="52">
        <f t="shared" si="99"/>
        <v>0</v>
      </c>
      <c r="N105" s="52">
        <f t="shared" si="67"/>
        <v>0</v>
      </c>
      <c r="O105" s="52">
        <f t="shared" si="60"/>
        <v>0</v>
      </c>
      <c r="P105" s="52">
        <f t="shared" si="69"/>
        <v>13.2</v>
      </c>
      <c r="Q105" s="52">
        <f t="shared" si="70"/>
        <v>0</v>
      </c>
      <c r="R105" s="88">
        <f t="shared" si="96"/>
        <v>0</v>
      </c>
      <c r="S105" s="131">
        <f t="shared" si="97"/>
        <v>0</v>
      </c>
      <c r="T105" s="223" t="str">
        <f t="shared" si="90"/>
        <v> </v>
      </c>
      <c r="U105" s="722">
        <v>-13.2</v>
      </c>
      <c r="V105" s="696"/>
      <c r="W105" s="668">
        <f t="shared" si="61"/>
        <v>0</v>
      </c>
      <c r="X105" s="52"/>
      <c r="Y105" s="52">
        <f t="shared" si="74"/>
        <v>13.2</v>
      </c>
      <c r="Z105" s="52">
        <f t="shared" si="73"/>
        <v>0</v>
      </c>
      <c r="AA105" s="87"/>
      <c r="AB105" s="87">
        <f t="shared" si="91"/>
        <v>0</v>
      </c>
      <c r="AC105" s="279" t="str">
        <f t="shared" si="92"/>
        <v> </v>
      </c>
      <c r="AD105" s="233"/>
      <c r="AE105" s="77"/>
      <c r="AF105" s="77">
        <f t="shared" si="87"/>
        <v>0</v>
      </c>
      <c r="AG105" s="77" t="str">
        <f t="shared" si="88"/>
        <v> </v>
      </c>
      <c r="AH105" s="87"/>
      <c r="AI105" s="87">
        <f t="shared" si="93"/>
        <v>0</v>
      </c>
      <c r="AJ105" s="279" t="str">
        <f t="shared" si="94"/>
        <v> </v>
      </c>
      <c r="AK105" s="237"/>
      <c r="AL105" s="87"/>
      <c r="AM105" s="87">
        <f t="shared" si="98"/>
        <v>0</v>
      </c>
      <c r="AN105" s="88" t="str">
        <f t="shared" si="81"/>
        <v> </v>
      </c>
      <c r="AO105" s="87"/>
      <c r="AP105" s="87">
        <f t="shared" si="95"/>
        <v>0</v>
      </c>
      <c r="AQ105" s="299" t="str">
        <f t="shared" si="79"/>
        <v> </v>
      </c>
      <c r="AR105" s="229">
        <v>-210.4</v>
      </c>
      <c r="AS105" s="95">
        <v>-52.7</v>
      </c>
      <c r="AT105" s="95">
        <f t="shared" si="62"/>
        <v>-52.7</v>
      </c>
      <c r="AU105" s="95"/>
      <c r="AV105" s="105">
        <f>AS105-AR105</f>
        <v>157.7</v>
      </c>
      <c r="AW105" s="95">
        <f>IF(AR105&lt;&gt;0,IF(AS105/AR105*100&lt;0,"&lt;0",IF(AS105/AR105*100&gt;200,"&gt;200",AS105/AR105*100))," ")</f>
        <v>25.04752851711027</v>
      </c>
      <c r="AX105" s="87"/>
      <c r="AY105" s="87">
        <f>AS105-AX105</f>
        <v>-52.7</v>
      </c>
      <c r="AZ105" s="223" t="str">
        <f>IF(AX105&lt;&gt;0,IF(AS105/AX105*100&lt;0,"&lt;0",IF(AS105/AX105*100&gt;200,"&gt;200",AS105/AX105*100))," ")</f>
        <v> </v>
      </c>
    </row>
    <row r="106" spans="1:52" ht="33" customHeight="1">
      <c r="A106" s="339" t="s">
        <v>230</v>
      </c>
      <c r="B106" s="630" t="s">
        <v>238</v>
      </c>
      <c r="C106" s="585">
        <f>C107+C109+C111+C113+C115+C117+C119+C122+C124+C126</f>
        <v>47824.899999999994</v>
      </c>
      <c r="D106" s="586">
        <f>D107+D109+D111+D113+D115+D117+D119+D122+D124+D126</f>
        <v>21709.4</v>
      </c>
      <c r="E106" s="586">
        <f>E107+E109+E111+E113+E115+E117+E119+E122+E124+E126</f>
        <v>21001.9</v>
      </c>
      <c r="F106" s="586">
        <f t="shared" si="59"/>
        <v>707.4999999999999</v>
      </c>
      <c r="G106" s="586">
        <f t="shared" si="80"/>
        <v>-26115.499999999993</v>
      </c>
      <c r="H106" s="586">
        <f t="shared" si="82"/>
        <v>45.39350840252673</v>
      </c>
      <c r="I106" s="586">
        <f t="shared" si="83"/>
        <v>0</v>
      </c>
      <c r="J106" s="586">
        <f t="shared" si="75"/>
        <v>21709.4</v>
      </c>
      <c r="K106" s="587" t="str">
        <f t="shared" si="76"/>
        <v> </v>
      </c>
      <c r="L106" s="585">
        <f>L107+L109+L111+L113+L115+L117+L119+L122+L124+L126</f>
        <v>43312.5</v>
      </c>
      <c r="M106" s="586">
        <f>M107+M109+M111+M113+M115+M117+M119+M122+M124+M126</f>
        <v>20542</v>
      </c>
      <c r="N106" s="586">
        <f>N107+N109+N111+N113+N115+N117+N119+N122+N124+N126</f>
        <v>19904.9</v>
      </c>
      <c r="O106" s="586">
        <f t="shared" si="60"/>
        <v>637.0999999999999</v>
      </c>
      <c r="P106" s="586">
        <f t="shared" si="69"/>
        <v>-22770.5</v>
      </c>
      <c r="Q106" s="586">
        <f t="shared" si="70"/>
        <v>47.42741702741703</v>
      </c>
      <c r="R106" s="586">
        <f t="shared" si="96"/>
        <v>0</v>
      </c>
      <c r="S106" s="588">
        <f t="shared" si="97"/>
        <v>20542</v>
      </c>
      <c r="T106" s="587" t="str">
        <f t="shared" si="90"/>
        <v> </v>
      </c>
      <c r="U106" s="585">
        <f>U107+U109+U111+U113+U115+U117+U119+U122+U124+U126</f>
        <v>31254.5</v>
      </c>
      <c r="V106" s="711">
        <f>V107+V109+V111+V113+V115+V117+V119+V122+V124+V126</f>
        <v>15074.5</v>
      </c>
      <c r="W106" s="743">
        <f t="shared" si="61"/>
        <v>14437.4</v>
      </c>
      <c r="X106" s="744">
        <f>X107+X109+X111+X113+X115+X117+X119+X122+X124+X126</f>
        <v>637.0999999999999</v>
      </c>
      <c r="Y106" s="586">
        <f t="shared" si="74"/>
        <v>-16180</v>
      </c>
      <c r="Z106" s="586">
        <f t="shared" si="73"/>
        <v>48.23145467052745</v>
      </c>
      <c r="AA106" s="586">
        <f>AA107+AA109+AA111+AA113+AA115+AA117+AA119+AA122+AA124+AA126</f>
        <v>0</v>
      </c>
      <c r="AB106" s="586">
        <f t="shared" si="91"/>
        <v>15074.5</v>
      </c>
      <c r="AC106" s="587" t="str">
        <f t="shared" si="92"/>
        <v> </v>
      </c>
      <c r="AD106" s="589">
        <f>AD107+AD109+AD111+AD113+AD115+AD117+AD119+AD122+AD124+AD126</f>
        <v>13649.3</v>
      </c>
      <c r="AE106" s="586">
        <f>AE107+AE109+AE111+AE113+AE115+AE117+AE119+AE122+AE124+AE126</f>
        <v>7431.8</v>
      </c>
      <c r="AF106" s="586">
        <f t="shared" si="87"/>
        <v>-6217.499999999999</v>
      </c>
      <c r="AG106" s="586">
        <f t="shared" si="88"/>
        <v>54.448213461496195</v>
      </c>
      <c r="AH106" s="586">
        <f>AH107+AH109+AH111+AH113+AH115+AH117+AH119+AH122+AH124+AH126</f>
        <v>0</v>
      </c>
      <c r="AI106" s="586">
        <f t="shared" si="93"/>
        <v>7431.8</v>
      </c>
      <c r="AJ106" s="587" t="str">
        <f t="shared" si="94"/>
        <v> </v>
      </c>
      <c r="AK106" s="589">
        <f>AK107+AK109+AK111+AK113+AK115+AK117+AK119+AK122+AK124+AK126</f>
        <v>5160.1</v>
      </c>
      <c r="AL106" s="586">
        <f>AL107+AL109+AL111+AL113+AL115+AL117+AL119+AL122+AL124+AL126</f>
        <v>2243</v>
      </c>
      <c r="AM106" s="586">
        <f t="shared" si="98"/>
        <v>-2917.1000000000004</v>
      </c>
      <c r="AN106" s="586">
        <f t="shared" si="81"/>
        <v>43.46814984205732</v>
      </c>
      <c r="AO106" s="586">
        <f>AO107+AO109+AO111+AO113+AO115+AO117+AO119+AO122+AO124+AO126</f>
        <v>0</v>
      </c>
      <c r="AP106" s="586">
        <f t="shared" si="95"/>
        <v>2243</v>
      </c>
      <c r="AQ106" s="590" t="str">
        <f t="shared" si="79"/>
        <v> </v>
      </c>
      <c r="AR106" s="589">
        <f>AR107+AR109+AR111+AR113+AR115+AR117+AR119+AR122+AR124+AR126</f>
        <v>11888.9</v>
      </c>
      <c r="AS106" s="586">
        <f>AS107+AS109+AS111+AS113+AS115+AS117+AS119+AS122+AS124+AS126</f>
        <v>5146.5</v>
      </c>
      <c r="AT106" s="586">
        <f t="shared" si="62"/>
        <v>5076.1</v>
      </c>
      <c r="AU106" s="586">
        <f>AU107+AU109+AU111+AU113+AU115+AU117+AU119+AU122+AU124+AU126</f>
        <v>70.4</v>
      </c>
      <c r="AV106" s="591">
        <f t="shared" si="85"/>
        <v>-6742.4</v>
      </c>
      <c r="AW106" s="586">
        <f t="shared" si="41"/>
        <v>43.28827730067542</v>
      </c>
      <c r="AX106" s="83">
        <f>AX107+AX109+AX111+AX113+AX115+AX117+AX119+AX122+AX124+AX126</f>
        <v>0</v>
      </c>
      <c r="AY106" s="91">
        <f aca="true" t="shared" si="100" ref="AY106:AY137">AS107-AX106</f>
        <v>528.7</v>
      </c>
      <c r="AZ106" s="230" t="str">
        <f aca="true" t="shared" si="101" ref="AZ106:AZ137">IF(AX106&lt;&gt;0,IF(AS107/AX106*100&lt;0,"&lt;0",IF(AS107/AX106*100&gt;200,"&gt;200",AS107/AX106*100))," ")</f>
        <v> </v>
      </c>
    </row>
    <row r="107" spans="1:52" s="9" customFormat="1" ht="25.5" customHeight="1">
      <c r="A107" s="94" t="s">
        <v>74</v>
      </c>
      <c r="B107" s="357" t="s">
        <v>72</v>
      </c>
      <c r="C107" s="383">
        <f>L107+AR107-C108</f>
        <v>4527.8</v>
      </c>
      <c r="D107" s="93">
        <f>M107+AS107-D108</f>
        <v>2320.9</v>
      </c>
      <c r="E107" s="93">
        <f>N107+AT107-E108</f>
        <v>2269.6000000000004</v>
      </c>
      <c r="F107" s="93">
        <f t="shared" si="59"/>
        <v>51.3</v>
      </c>
      <c r="G107" s="93">
        <f t="shared" si="80"/>
        <v>-2206.9</v>
      </c>
      <c r="H107" s="93">
        <f t="shared" si="82"/>
        <v>51.258889526922566</v>
      </c>
      <c r="I107" s="93">
        <f t="shared" si="83"/>
        <v>0</v>
      </c>
      <c r="J107" s="93">
        <f t="shared" si="75"/>
        <v>2320.9</v>
      </c>
      <c r="K107" s="232" t="str">
        <f t="shared" si="76"/>
        <v> </v>
      </c>
      <c r="L107" s="225">
        <f t="shared" si="89"/>
        <v>4300</v>
      </c>
      <c r="M107" s="92">
        <f t="shared" si="99"/>
        <v>2313.3</v>
      </c>
      <c r="N107" s="92">
        <f t="shared" si="67"/>
        <v>2262.3</v>
      </c>
      <c r="O107" s="92">
        <f t="shared" si="60"/>
        <v>51</v>
      </c>
      <c r="P107" s="92">
        <f t="shared" si="69"/>
        <v>-1986.6999999999998</v>
      </c>
      <c r="Q107" s="92">
        <f t="shared" si="70"/>
        <v>53.79767441860466</v>
      </c>
      <c r="R107" s="93">
        <f t="shared" si="96"/>
        <v>0</v>
      </c>
      <c r="S107" s="132">
        <f t="shared" si="97"/>
        <v>2313.3</v>
      </c>
      <c r="T107" s="232" t="str">
        <f t="shared" si="90"/>
        <v> </v>
      </c>
      <c r="U107" s="724">
        <v>4300</v>
      </c>
      <c r="V107" s="719">
        <f>2309.4+3.9</f>
        <v>2313.3</v>
      </c>
      <c r="W107" s="745">
        <f t="shared" si="61"/>
        <v>2262.3</v>
      </c>
      <c r="X107" s="753">
        <f>47.1+3.9</f>
        <v>51</v>
      </c>
      <c r="Y107" s="92">
        <f t="shared" si="74"/>
        <v>-1986.6999999999998</v>
      </c>
      <c r="Z107" s="92">
        <f t="shared" si="73"/>
        <v>53.79767441860466</v>
      </c>
      <c r="AA107" s="92"/>
      <c r="AB107" s="92">
        <f t="shared" si="91"/>
        <v>2313.3</v>
      </c>
      <c r="AC107" s="280" t="str">
        <f t="shared" si="92"/>
        <v> </v>
      </c>
      <c r="AD107" s="225"/>
      <c r="AE107" s="92"/>
      <c r="AF107" s="92">
        <f t="shared" si="87"/>
        <v>0</v>
      </c>
      <c r="AG107" s="92" t="str">
        <f t="shared" si="88"/>
        <v> </v>
      </c>
      <c r="AH107" s="92"/>
      <c r="AI107" s="92">
        <f t="shared" si="93"/>
        <v>0</v>
      </c>
      <c r="AJ107" s="280" t="str">
        <f t="shared" si="94"/>
        <v> </v>
      </c>
      <c r="AK107" s="225"/>
      <c r="AL107" s="92"/>
      <c r="AM107" s="92">
        <f t="shared" si="98"/>
        <v>0</v>
      </c>
      <c r="AN107" s="93" t="str">
        <f t="shared" si="81"/>
        <v> </v>
      </c>
      <c r="AO107" s="92"/>
      <c r="AP107" s="92">
        <f t="shared" si="95"/>
        <v>0</v>
      </c>
      <c r="AQ107" s="303" t="str">
        <f t="shared" si="79"/>
        <v> </v>
      </c>
      <c r="AR107" s="231">
        <v>1270.1</v>
      </c>
      <c r="AS107" s="186">
        <v>528.7</v>
      </c>
      <c r="AT107" s="186">
        <f t="shared" si="62"/>
        <v>528.4000000000001</v>
      </c>
      <c r="AU107" s="186">
        <v>0.3</v>
      </c>
      <c r="AV107" s="187">
        <f t="shared" si="85"/>
        <v>-741.3999999999999</v>
      </c>
      <c r="AW107" s="186">
        <f t="shared" si="41"/>
        <v>41.62664357137234</v>
      </c>
      <c r="AX107" s="92"/>
      <c r="AY107" s="93">
        <f t="shared" si="100"/>
        <v>0</v>
      </c>
      <c r="AZ107" s="232" t="str">
        <f t="shared" si="101"/>
        <v> </v>
      </c>
    </row>
    <row r="108" spans="1:52" s="395" customFormat="1" ht="23.25" customHeight="1">
      <c r="A108" s="385" t="s">
        <v>219</v>
      </c>
      <c r="B108" s="386" t="s">
        <v>216</v>
      </c>
      <c r="C108" s="398">
        <f aca="true" t="shared" si="102" ref="C108:C170">L108+AR108</f>
        <v>1042.3</v>
      </c>
      <c r="D108" s="388">
        <f aca="true" t="shared" si="103" ref="D108:D170">M108+AS108</f>
        <v>521.1</v>
      </c>
      <c r="E108" s="388">
        <f aca="true" t="shared" si="104" ref="E108:E130">W108+AE108+AL108+AT108</f>
        <v>521.1</v>
      </c>
      <c r="F108" s="388">
        <f t="shared" si="59"/>
        <v>0</v>
      </c>
      <c r="G108" s="388">
        <f t="shared" si="80"/>
        <v>-521.1999999999999</v>
      </c>
      <c r="H108" s="388">
        <f t="shared" si="82"/>
        <v>49.995202916626695</v>
      </c>
      <c r="I108" s="388">
        <f t="shared" si="83"/>
        <v>0</v>
      </c>
      <c r="J108" s="388">
        <f t="shared" si="75"/>
        <v>521.1</v>
      </c>
      <c r="K108" s="389" t="str">
        <f t="shared" si="76"/>
        <v> </v>
      </c>
      <c r="L108" s="390">
        <f t="shared" si="89"/>
        <v>1042.3</v>
      </c>
      <c r="M108" s="391">
        <f t="shared" si="99"/>
        <v>521.1</v>
      </c>
      <c r="N108" s="391">
        <f t="shared" si="67"/>
        <v>521.1</v>
      </c>
      <c r="O108" s="391">
        <f t="shared" si="60"/>
        <v>0</v>
      </c>
      <c r="P108" s="391">
        <f t="shared" si="69"/>
        <v>-521.1999999999999</v>
      </c>
      <c r="Q108" s="391">
        <f t="shared" si="70"/>
        <v>49.995202916626695</v>
      </c>
      <c r="R108" s="388">
        <f t="shared" si="96"/>
        <v>0</v>
      </c>
      <c r="S108" s="392">
        <f t="shared" si="97"/>
        <v>521.1</v>
      </c>
      <c r="T108" s="389" t="str">
        <f t="shared" si="90"/>
        <v> </v>
      </c>
      <c r="U108" s="725">
        <v>1042.3</v>
      </c>
      <c r="V108" s="713">
        <v>521.1</v>
      </c>
      <c r="W108" s="746">
        <f t="shared" si="61"/>
        <v>521.1</v>
      </c>
      <c r="X108" s="391"/>
      <c r="Y108" s="391">
        <f t="shared" si="74"/>
        <v>-521.1999999999999</v>
      </c>
      <c r="Z108" s="391">
        <f t="shared" si="73"/>
        <v>49.995202916626695</v>
      </c>
      <c r="AA108" s="391"/>
      <c r="AB108" s="391">
        <f t="shared" si="91"/>
        <v>521.1</v>
      </c>
      <c r="AC108" s="393" t="str">
        <f t="shared" si="92"/>
        <v> </v>
      </c>
      <c r="AD108" s="390"/>
      <c r="AE108" s="391"/>
      <c r="AF108" s="391">
        <f t="shared" si="87"/>
        <v>0</v>
      </c>
      <c r="AG108" s="391" t="str">
        <f t="shared" si="88"/>
        <v> </v>
      </c>
      <c r="AH108" s="391"/>
      <c r="AI108" s="391">
        <f t="shared" si="93"/>
        <v>0</v>
      </c>
      <c r="AJ108" s="393" t="str">
        <f t="shared" si="94"/>
        <v> </v>
      </c>
      <c r="AK108" s="390"/>
      <c r="AL108" s="391"/>
      <c r="AM108" s="391">
        <f t="shared" si="98"/>
        <v>0</v>
      </c>
      <c r="AN108" s="388" t="str">
        <f t="shared" si="81"/>
        <v> </v>
      </c>
      <c r="AO108" s="391"/>
      <c r="AP108" s="391">
        <f t="shared" si="95"/>
        <v>0</v>
      </c>
      <c r="AQ108" s="394" t="str">
        <f t="shared" si="79"/>
        <v> </v>
      </c>
      <c r="AR108" s="390"/>
      <c r="AS108" s="391"/>
      <c r="AT108" s="391">
        <f t="shared" si="62"/>
        <v>0</v>
      </c>
      <c r="AU108" s="391"/>
      <c r="AV108" s="388">
        <f t="shared" si="85"/>
        <v>0</v>
      </c>
      <c r="AW108" s="391" t="str">
        <f t="shared" si="41"/>
        <v> </v>
      </c>
      <c r="AX108" s="391"/>
      <c r="AY108" s="388">
        <f t="shared" si="100"/>
        <v>4.1</v>
      </c>
      <c r="AZ108" s="389" t="str">
        <f t="shared" si="101"/>
        <v> </v>
      </c>
    </row>
    <row r="109" spans="1:52" s="9" customFormat="1" ht="19.5" customHeight="1">
      <c r="A109" s="94" t="s">
        <v>75</v>
      </c>
      <c r="B109" s="357" t="s">
        <v>73</v>
      </c>
      <c r="C109" s="383">
        <f>L109+AR109-C110</f>
        <v>466.90000000000003</v>
      </c>
      <c r="D109" s="93">
        <f>M109+AS109-D110</f>
        <v>229.6</v>
      </c>
      <c r="E109" s="93">
        <f t="shared" si="104"/>
        <v>228.4</v>
      </c>
      <c r="F109" s="93">
        <f t="shared" si="59"/>
        <v>1.2</v>
      </c>
      <c r="G109" s="93">
        <f t="shared" si="80"/>
        <v>-237.30000000000004</v>
      </c>
      <c r="H109" s="93">
        <f t="shared" si="82"/>
        <v>49.17541229385307</v>
      </c>
      <c r="I109" s="93">
        <f t="shared" si="83"/>
        <v>0</v>
      </c>
      <c r="J109" s="93">
        <f t="shared" si="75"/>
        <v>229.6</v>
      </c>
      <c r="K109" s="232" t="str">
        <f t="shared" si="76"/>
        <v> </v>
      </c>
      <c r="L109" s="225">
        <f t="shared" si="89"/>
        <v>457.1</v>
      </c>
      <c r="M109" s="92">
        <f t="shared" si="99"/>
        <v>225.5</v>
      </c>
      <c r="N109" s="92">
        <f t="shared" si="67"/>
        <v>224.3</v>
      </c>
      <c r="O109" s="92">
        <f t="shared" si="60"/>
        <v>1.2</v>
      </c>
      <c r="P109" s="92">
        <f t="shared" si="69"/>
        <v>-231.60000000000002</v>
      </c>
      <c r="Q109" s="92">
        <f t="shared" si="70"/>
        <v>49.33274994530737</v>
      </c>
      <c r="R109" s="93">
        <f t="shared" si="96"/>
        <v>0</v>
      </c>
      <c r="S109" s="132">
        <f t="shared" si="97"/>
        <v>225.5</v>
      </c>
      <c r="T109" s="232" t="str">
        <f t="shared" si="90"/>
        <v> </v>
      </c>
      <c r="U109" s="724">
        <v>457.1</v>
      </c>
      <c r="V109" s="712">
        <v>225.5</v>
      </c>
      <c r="W109" s="745">
        <f t="shared" si="61"/>
        <v>224.3</v>
      </c>
      <c r="X109" s="92">
        <v>1.2</v>
      </c>
      <c r="Y109" s="92">
        <f t="shared" si="74"/>
        <v>-231.60000000000002</v>
      </c>
      <c r="Z109" s="92">
        <f t="shared" si="73"/>
        <v>49.33274994530737</v>
      </c>
      <c r="AA109" s="92"/>
      <c r="AB109" s="92">
        <f t="shared" si="91"/>
        <v>225.5</v>
      </c>
      <c r="AC109" s="280" t="str">
        <f t="shared" si="92"/>
        <v> </v>
      </c>
      <c r="AD109" s="225"/>
      <c r="AE109" s="92"/>
      <c r="AF109" s="92">
        <f t="shared" si="87"/>
        <v>0</v>
      </c>
      <c r="AG109" s="92" t="str">
        <f t="shared" si="88"/>
        <v> </v>
      </c>
      <c r="AH109" s="92"/>
      <c r="AI109" s="92">
        <f t="shared" si="93"/>
        <v>0</v>
      </c>
      <c r="AJ109" s="280" t="str">
        <f t="shared" si="94"/>
        <v> </v>
      </c>
      <c r="AK109" s="225"/>
      <c r="AL109" s="92"/>
      <c r="AM109" s="92">
        <f t="shared" si="98"/>
        <v>0</v>
      </c>
      <c r="AN109" s="93" t="str">
        <f t="shared" si="81"/>
        <v> </v>
      </c>
      <c r="AO109" s="92"/>
      <c r="AP109" s="92">
        <f t="shared" si="95"/>
        <v>0</v>
      </c>
      <c r="AQ109" s="303" t="str">
        <f t="shared" si="79"/>
        <v> </v>
      </c>
      <c r="AR109" s="231">
        <v>9.8</v>
      </c>
      <c r="AS109" s="186">
        <v>4.1</v>
      </c>
      <c r="AT109" s="186">
        <f t="shared" si="62"/>
        <v>4.1</v>
      </c>
      <c r="AU109" s="186"/>
      <c r="AV109" s="187">
        <f t="shared" si="85"/>
        <v>-5.700000000000001</v>
      </c>
      <c r="AW109" s="186">
        <f t="shared" si="41"/>
        <v>41.836734693877546</v>
      </c>
      <c r="AX109" s="92"/>
      <c r="AY109" s="93">
        <f t="shared" si="100"/>
        <v>0</v>
      </c>
      <c r="AZ109" s="232" t="str">
        <f t="shared" si="101"/>
        <v> </v>
      </c>
    </row>
    <row r="110" spans="1:52" s="395" customFormat="1" ht="21.75" customHeight="1">
      <c r="A110" s="385" t="s">
        <v>219</v>
      </c>
      <c r="B110" s="386" t="s">
        <v>216</v>
      </c>
      <c r="C110" s="398">
        <f t="shared" si="102"/>
        <v>0</v>
      </c>
      <c r="D110" s="388">
        <f t="shared" si="103"/>
        <v>0</v>
      </c>
      <c r="E110" s="388">
        <f t="shared" si="104"/>
        <v>0</v>
      </c>
      <c r="F110" s="388">
        <f aca="true" t="shared" si="105" ref="F110:F130">O110+AU110</f>
        <v>0</v>
      </c>
      <c r="G110" s="388">
        <f t="shared" si="80"/>
        <v>0</v>
      </c>
      <c r="H110" s="388" t="str">
        <f t="shared" si="82"/>
        <v> </v>
      </c>
      <c r="I110" s="388">
        <f t="shared" si="83"/>
        <v>0</v>
      </c>
      <c r="J110" s="388">
        <f t="shared" si="75"/>
        <v>0</v>
      </c>
      <c r="K110" s="389" t="str">
        <f t="shared" si="76"/>
        <v> </v>
      </c>
      <c r="L110" s="390">
        <f t="shared" si="89"/>
        <v>0</v>
      </c>
      <c r="M110" s="391">
        <f t="shared" si="99"/>
        <v>0</v>
      </c>
      <c r="N110" s="391">
        <f t="shared" si="67"/>
        <v>0</v>
      </c>
      <c r="O110" s="391">
        <f t="shared" si="60"/>
        <v>0</v>
      </c>
      <c r="P110" s="391">
        <f t="shared" si="69"/>
        <v>0</v>
      </c>
      <c r="Q110" s="391" t="str">
        <f t="shared" si="70"/>
        <v> </v>
      </c>
      <c r="R110" s="388">
        <f t="shared" si="96"/>
        <v>0</v>
      </c>
      <c r="S110" s="392">
        <f t="shared" si="97"/>
        <v>0</v>
      </c>
      <c r="T110" s="389" t="str">
        <f t="shared" si="90"/>
        <v> </v>
      </c>
      <c r="U110" s="725"/>
      <c r="V110" s="713"/>
      <c r="W110" s="746">
        <f t="shared" si="61"/>
        <v>0</v>
      </c>
      <c r="X110" s="391"/>
      <c r="Y110" s="391">
        <f t="shared" si="74"/>
        <v>0</v>
      </c>
      <c r="Z110" s="391" t="str">
        <f t="shared" si="73"/>
        <v> </v>
      </c>
      <c r="AA110" s="391"/>
      <c r="AB110" s="391">
        <f t="shared" si="91"/>
        <v>0</v>
      </c>
      <c r="AC110" s="393" t="str">
        <f t="shared" si="92"/>
        <v> </v>
      </c>
      <c r="AD110" s="390"/>
      <c r="AE110" s="391"/>
      <c r="AF110" s="391">
        <f t="shared" si="87"/>
        <v>0</v>
      </c>
      <c r="AG110" s="391" t="str">
        <f t="shared" si="88"/>
        <v> </v>
      </c>
      <c r="AH110" s="391"/>
      <c r="AI110" s="391">
        <f t="shared" si="93"/>
        <v>0</v>
      </c>
      <c r="AJ110" s="393" t="str">
        <f t="shared" si="94"/>
        <v> </v>
      </c>
      <c r="AK110" s="390"/>
      <c r="AL110" s="391"/>
      <c r="AM110" s="391">
        <f t="shared" si="98"/>
        <v>0</v>
      </c>
      <c r="AN110" s="388" t="str">
        <f t="shared" si="81"/>
        <v> </v>
      </c>
      <c r="AO110" s="391"/>
      <c r="AP110" s="391">
        <f t="shared" si="95"/>
        <v>0</v>
      </c>
      <c r="AQ110" s="394" t="str">
        <f t="shared" si="79"/>
        <v> </v>
      </c>
      <c r="AR110" s="390"/>
      <c r="AS110" s="391"/>
      <c r="AT110" s="391">
        <f t="shared" si="62"/>
        <v>0</v>
      </c>
      <c r="AU110" s="391"/>
      <c r="AV110" s="388">
        <f t="shared" si="85"/>
        <v>0</v>
      </c>
      <c r="AW110" s="391" t="str">
        <f t="shared" si="41"/>
        <v> </v>
      </c>
      <c r="AX110" s="391"/>
      <c r="AY110" s="388">
        <f t="shared" si="100"/>
        <v>4.7</v>
      </c>
      <c r="AZ110" s="389" t="str">
        <f t="shared" si="101"/>
        <v> </v>
      </c>
    </row>
    <row r="111" spans="1:52" s="9" customFormat="1" ht="20.25" customHeight="1">
      <c r="A111" s="94" t="s">
        <v>76</v>
      </c>
      <c r="B111" s="357" t="s">
        <v>77</v>
      </c>
      <c r="C111" s="383">
        <f>L111+AR111-C112</f>
        <v>2938</v>
      </c>
      <c r="D111" s="93">
        <f>M111+AS111-D112</f>
        <v>1373</v>
      </c>
      <c r="E111" s="93">
        <f>N111+AT111-E112</f>
        <v>1361</v>
      </c>
      <c r="F111" s="93">
        <f t="shared" si="105"/>
        <v>12</v>
      </c>
      <c r="G111" s="93">
        <f t="shared" si="80"/>
        <v>-1565</v>
      </c>
      <c r="H111" s="93">
        <f t="shared" si="82"/>
        <v>46.73247106875426</v>
      </c>
      <c r="I111" s="93">
        <f t="shared" si="83"/>
        <v>0</v>
      </c>
      <c r="J111" s="93">
        <f t="shared" si="75"/>
        <v>1373</v>
      </c>
      <c r="K111" s="232" t="str">
        <f t="shared" si="76"/>
        <v> </v>
      </c>
      <c r="L111" s="225">
        <f t="shared" si="89"/>
        <v>2914</v>
      </c>
      <c r="M111" s="92">
        <f t="shared" si="99"/>
        <v>1368.3</v>
      </c>
      <c r="N111" s="92">
        <f t="shared" si="67"/>
        <v>1356.3</v>
      </c>
      <c r="O111" s="92">
        <f t="shared" si="60"/>
        <v>12</v>
      </c>
      <c r="P111" s="92">
        <f t="shared" si="69"/>
        <v>-1545.7</v>
      </c>
      <c r="Q111" s="92">
        <f t="shared" si="70"/>
        <v>46.9560741249142</v>
      </c>
      <c r="R111" s="93">
        <f t="shared" si="96"/>
        <v>0</v>
      </c>
      <c r="S111" s="132">
        <f t="shared" si="97"/>
        <v>1368.3</v>
      </c>
      <c r="T111" s="232" t="str">
        <f t="shared" si="90"/>
        <v> </v>
      </c>
      <c r="U111" s="724">
        <v>2914</v>
      </c>
      <c r="V111" s="712">
        <v>1368.3</v>
      </c>
      <c r="W111" s="745">
        <f t="shared" si="61"/>
        <v>1356.3</v>
      </c>
      <c r="X111" s="92">
        <v>12</v>
      </c>
      <c r="Y111" s="92">
        <f t="shared" si="74"/>
        <v>-1545.7</v>
      </c>
      <c r="Z111" s="92">
        <f t="shared" si="73"/>
        <v>46.9560741249142</v>
      </c>
      <c r="AA111" s="92"/>
      <c r="AB111" s="92">
        <f t="shared" si="91"/>
        <v>1368.3</v>
      </c>
      <c r="AC111" s="280" t="str">
        <f t="shared" si="92"/>
        <v> </v>
      </c>
      <c r="AD111" s="225"/>
      <c r="AE111" s="92"/>
      <c r="AF111" s="92">
        <f t="shared" si="87"/>
        <v>0</v>
      </c>
      <c r="AG111" s="92" t="str">
        <f t="shared" si="88"/>
        <v> </v>
      </c>
      <c r="AH111" s="92"/>
      <c r="AI111" s="92">
        <f t="shared" si="93"/>
        <v>0</v>
      </c>
      <c r="AJ111" s="280" t="str">
        <f t="shared" si="94"/>
        <v> </v>
      </c>
      <c r="AK111" s="225"/>
      <c r="AL111" s="92"/>
      <c r="AM111" s="92">
        <f t="shared" si="98"/>
        <v>0</v>
      </c>
      <c r="AN111" s="93" t="str">
        <f t="shared" si="81"/>
        <v> </v>
      </c>
      <c r="AO111" s="92"/>
      <c r="AP111" s="92">
        <f t="shared" si="95"/>
        <v>0</v>
      </c>
      <c r="AQ111" s="303" t="str">
        <f t="shared" si="79"/>
        <v> </v>
      </c>
      <c r="AR111" s="231">
        <v>24</v>
      </c>
      <c r="AS111" s="186">
        <v>4.7</v>
      </c>
      <c r="AT111" s="186">
        <f t="shared" si="62"/>
        <v>4.7</v>
      </c>
      <c r="AU111" s="186"/>
      <c r="AV111" s="187">
        <f t="shared" si="85"/>
        <v>-19.3</v>
      </c>
      <c r="AW111" s="186">
        <f t="shared" si="41"/>
        <v>19.583333333333332</v>
      </c>
      <c r="AX111" s="92"/>
      <c r="AY111" s="93">
        <f t="shared" si="100"/>
        <v>0</v>
      </c>
      <c r="AZ111" s="232" t="str">
        <f t="shared" si="101"/>
        <v> </v>
      </c>
    </row>
    <row r="112" spans="1:52" s="395" customFormat="1" ht="21.75" customHeight="1">
      <c r="A112" s="385" t="s">
        <v>219</v>
      </c>
      <c r="B112" s="386" t="s">
        <v>216</v>
      </c>
      <c r="C112" s="398">
        <f t="shared" si="102"/>
        <v>0</v>
      </c>
      <c r="D112" s="388">
        <f t="shared" si="103"/>
        <v>0</v>
      </c>
      <c r="E112" s="388">
        <f t="shared" si="104"/>
        <v>0</v>
      </c>
      <c r="F112" s="388">
        <f t="shared" si="105"/>
        <v>0</v>
      </c>
      <c r="G112" s="388">
        <f t="shared" si="80"/>
        <v>0</v>
      </c>
      <c r="H112" s="388" t="str">
        <f t="shared" si="82"/>
        <v> </v>
      </c>
      <c r="I112" s="388">
        <f t="shared" si="83"/>
        <v>0</v>
      </c>
      <c r="J112" s="388">
        <f t="shared" si="75"/>
        <v>0</v>
      </c>
      <c r="K112" s="389" t="str">
        <f t="shared" si="76"/>
        <v> </v>
      </c>
      <c r="L112" s="390">
        <f t="shared" si="89"/>
        <v>0</v>
      </c>
      <c r="M112" s="391">
        <f t="shared" si="99"/>
        <v>0</v>
      </c>
      <c r="N112" s="391">
        <f t="shared" si="67"/>
        <v>0</v>
      </c>
      <c r="O112" s="391">
        <f t="shared" si="60"/>
        <v>0</v>
      </c>
      <c r="P112" s="391">
        <f t="shared" si="69"/>
        <v>0</v>
      </c>
      <c r="Q112" s="391" t="str">
        <f t="shared" si="70"/>
        <v> </v>
      </c>
      <c r="R112" s="388">
        <f t="shared" si="96"/>
        <v>0</v>
      </c>
      <c r="S112" s="392">
        <f t="shared" si="97"/>
        <v>0</v>
      </c>
      <c r="T112" s="389" t="str">
        <f t="shared" si="90"/>
        <v> </v>
      </c>
      <c r="U112" s="725"/>
      <c r="V112" s="713"/>
      <c r="W112" s="746">
        <f t="shared" si="61"/>
        <v>0</v>
      </c>
      <c r="X112" s="391"/>
      <c r="Y112" s="391">
        <f t="shared" si="74"/>
        <v>0</v>
      </c>
      <c r="Z112" s="391" t="str">
        <f t="shared" si="73"/>
        <v> </v>
      </c>
      <c r="AA112" s="391"/>
      <c r="AB112" s="391">
        <f t="shared" si="91"/>
        <v>0</v>
      </c>
      <c r="AC112" s="393" t="str">
        <f t="shared" si="92"/>
        <v> </v>
      </c>
      <c r="AD112" s="390"/>
      <c r="AE112" s="391"/>
      <c r="AF112" s="391">
        <f t="shared" si="87"/>
        <v>0</v>
      </c>
      <c r="AG112" s="391" t="str">
        <f t="shared" si="88"/>
        <v> </v>
      </c>
      <c r="AH112" s="391"/>
      <c r="AI112" s="391">
        <f t="shared" si="93"/>
        <v>0</v>
      </c>
      <c r="AJ112" s="393" t="str">
        <f t="shared" si="94"/>
        <v> </v>
      </c>
      <c r="AK112" s="390"/>
      <c r="AL112" s="391"/>
      <c r="AM112" s="391">
        <f t="shared" si="98"/>
        <v>0</v>
      </c>
      <c r="AN112" s="388" t="str">
        <f t="shared" si="81"/>
        <v> </v>
      </c>
      <c r="AO112" s="391"/>
      <c r="AP112" s="391">
        <f t="shared" si="95"/>
        <v>0</v>
      </c>
      <c r="AQ112" s="394" t="str">
        <f t="shared" si="79"/>
        <v> </v>
      </c>
      <c r="AR112" s="390"/>
      <c r="AS112" s="391"/>
      <c r="AT112" s="391">
        <f t="shared" si="62"/>
        <v>0</v>
      </c>
      <c r="AU112" s="391"/>
      <c r="AV112" s="388">
        <f t="shared" si="85"/>
        <v>0</v>
      </c>
      <c r="AW112" s="391" t="str">
        <f t="shared" si="41"/>
        <v> </v>
      </c>
      <c r="AX112" s="391"/>
      <c r="AY112" s="388">
        <f t="shared" si="100"/>
        <v>271.3</v>
      </c>
      <c r="AZ112" s="389" t="str">
        <f t="shared" si="101"/>
        <v> </v>
      </c>
    </row>
    <row r="113" spans="1:54" s="9" customFormat="1" ht="20.25" customHeight="1">
      <c r="A113" s="94" t="s">
        <v>71</v>
      </c>
      <c r="B113" s="357" t="s">
        <v>78</v>
      </c>
      <c r="C113" s="383">
        <f>L113+AR113-C114</f>
        <v>5866.9</v>
      </c>
      <c r="D113" s="93">
        <f>M113+AS113-D114</f>
        <v>1652.3</v>
      </c>
      <c r="E113" s="93">
        <f>N113+AT113-E114</f>
        <v>1197.3</v>
      </c>
      <c r="F113" s="93">
        <f t="shared" si="105"/>
        <v>455</v>
      </c>
      <c r="G113" s="93">
        <f t="shared" si="80"/>
        <v>-4214.599999999999</v>
      </c>
      <c r="H113" s="93">
        <f t="shared" si="82"/>
        <v>28.16308442277864</v>
      </c>
      <c r="I113" s="93">
        <f t="shared" si="83"/>
        <v>0</v>
      </c>
      <c r="J113" s="93">
        <f t="shared" si="75"/>
        <v>1652.3</v>
      </c>
      <c r="K113" s="232" t="str">
        <f t="shared" si="76"/>
        <v> </v>
      </c>
      <c r="L113" s="225">
        <f t="shared" si="89"/>
        <v>5078.2</v>
      </c>
      <c r="M113" s="92">
        <f t="shared" si="99"/>
        <v>1381</v>
      </c>
      <c r="N113" s="92">
        <f t="shared" si="67"/>
        <v>943.1</v>
      </c>
      <c r="O113" s="92">
        <f t="shared" si="60"/>
        <v>437.9</v>
      </c>
      <c r="P113" s="92">
        <f t="shared" si="69"/>
        <v>-3697.2</v>
      </c>
      <c r="Q113" s="92">
        <f t="shared" si="70"/>
        <v>27.194675278642038</v>
      </c>
      <c r="R113" s="93">
        <f t="shared" si="96"/>
        <v>0</v>
      </c>
      <c r="S113" s="132">
        <f t="shared" si="97"/>
        <v>1381</v>
      </c>
      <c r="T113" s="232" t="str">
        <f t="shared" si="90"/>
        <v> </v>
      </c>
      <c r="U113" s="724">
        <v>5078.2</v>
      </c>
      <c r="V113" s="719">
        <f>1358.1+22.9</f>
        <v>1381</v>
      </c>
      <c r="W113" s="745">
        <f t="shared" si="61"/>
        <v>943.1</v>
      </c>
      <c r="X113" s="753">
        <f>415+22.9</f>
        <v>437.9</v>
      </c>
      <c r="Y113" s="92">
        <f t="shared" si="74"/>
        <v>-3697.2</v>
      </c>
      <c r="Z113" s="92">
        <f t="shared" si="73"/>
        <v>27.194675278642038</v>
      </c>
      <c r="AA113" s="92"/>
      <c r="AB113" s="92">
        <f t="shared" si="91"/>
        <v>1381</v>
      </c>
      <c r="AC113" s="280" t="str">
        <f t="shared" si="92"/>
        <v> </v>
      </c>
      <c r="AD113" s="225"/>
      <c r="AE113" s="92"/>
      <c r="AF113" s="92">
        <f t="shared" si="87"/>
        <v>0</v>
      </c>
      <c r="AG113" s="92" t="str">
        <f t="shared" si="88"/>
        <v> </v>
      </c>
      <c r="AH113" s="92"/>
      <c r="AI113" s="92">
        <f t="shared" si="93"/>
        <v>0</v>
      </c>
      <c r="AJ113" s="280" t="str">
        <f t="shared" si="94"/>
        <v> </v>
      </c>
      <c r="AK113" s="225"/>
      <c r="AL113" s="92"/>
      <c r="AM113" s="92">
        <f t="shared" si="98"/>
        <v>0</v>
      </c>
      <c r="AN113" s="93" t="str">
        <f t="shared" si="81"/>
        <v> </v>
      </c>
      <c r="AO113" s="92"/>
      <c r="AP113" s="92">
        <f t="shared" si="95"/>
        <v>0</v>
      </c>
      <c r="AQ113" s="303" t="str">
        <f t="shared" si="79"/>
        <v> </v>
      </c>
      <c r="AR113" s="231">
        <v>788.7</v>
      </c>
      <c r="AS113" s="186">
        <v>271.3</v>
      </c>
      <c r="AT113" s="186">
        <f t="shared" si="62"/>
        <v>254.20000000000002</v>
      </c>
      <c r="AU113" s="186">
        <v>17.1</v>
      </c>
      <c r="AV113" s="188">
        <f t="shared" si="85"/>
        <v>-517.4000000000001</v>
      </c>
      <c r="AW113" s="186">
        <f t="shared" si="41"/>
        <v>34.39837707620134</v>
      </c>
      <c r="AX113" s="92"/>
      <c r="AY113" s="93">
        <f t="shared" si="100"/>
        <v>0</v>
      </c>
      <c r="AZ113" s="232" t="str">
        <f t="shared" si="101"/>
        <v> </v>
      </c>
      <c r="BB113" s="729"/>
    </row>
    <row r="114" spans="1:52" s="395" customFormat="1" ht="21.75" customHeight="1">
      <c r="A114" s="385" t="s">
        <v>219</v>
      </c>
      <c r="B114" s="386" t="s">
        <v>216</v>
      </c>
      <c r="C114" s="398">
        <f t="shared" si="102"/>
        <v>0</v>
      </c>
      <c r="D114" s="388">
        <f t="shared" si="103"/>
        <v>0</v>
      </c>
      <c r="E114" s="388">
        <f t="shared" si="104"/>
        <v>0</v>
      </c>
      <c r="F114" s="388">
        <f t="shared" si="105"/>
        <v>0</v>
      </c>
      <c r="G114" s="388">
        <f t="shared" si="80"/>
        <v>0</v>
      </c>
      <c r="H114" s="388" t="str">
        <f t="shared" si="82"/>
        <v> </v>
      </c>
      <c r="I114" s="388">
        <f t="shared" si="83"/>
        <v>0</v>
      </c>
      <c r="J114" s="388">
        <f t="shared" si="75"/>
        <v>0</v>
      </c>
      <c r="K114" s="389" t="str">
        <f t="shared" si="76"/>
        <v> </v>
      </c>
      <c r="L114" s="390">
        <f t="shared" si="89"/>
        <v>0</v>
      </c>
      <c r="M114" s="391">
        <f t="shared" si="99"/>
        <v>0</v>
      </c>
      <c r="N114" s="391">
        <f t="shared" si="67"/>
        <v>0</v>
      </c>
      <c r="O114" s="391">
        <f t="shared" si="60"/>
        <v>0</v>
      </c>
      <c r="P114" s="391">
        <f t="shared" si="69"/>
        <v>0</v>
      </c>
      <c r="Q114" s="391" t="str">
        <f t="shared" si="70"/>
        <v> </v>
      </c>
      <c r="R114" s="388">
        <f t="shared" si="96"/>
        <v>0</v>
      </c>
      <c r="S114" s="392">
        <f t="shared" si="97"/>
        <v>0</v>
      </c>
      <c r="T114" s="389" t="str">
        <f t="shared" si="90"/>
        <v> </v>
      </c>
      <c r="U114" s="725"/>
      <c r="V114" s="713"/>
      <c r="W114" s="746">
        <f t="shared" si="61"/>
        <v>0</v>
      </c>
      <c r="X114" s="391"/>
      <c r="Y114" s="391">
        <f t="shared" si="74"/>
        <v>0</v>
      </c>
      <c r="Z114" s="391" t="str">
        <f t="shared" si="73"/>
        <v> </v>
      </c>
      <c r="AA114" s="391"/>
      <c r="AB114" s="391">
        <f t="shared" si="91"/>
        <v>0</v>
      </c>
      <c r="AC114" s="393" t="str">
        <f t="shared" si="92"/>
        <v> </v>
      </c>
      <c r="AD114" s="390"/>
      <c r="AE114" s="391"/>
      <c r="AF114" s="391">
        <f t="shared" si="87"/>
        <v>0</v>
      </c>
      <c r="AG114" s="391" t="str">
        <f t="shared" si="88"/>
        <v> </v>
      </c>
      <c r="AH114" s="391"/>
      <c r="AI114" s="391">
        <f t="shared" si="93"/>
        <v>0</v>
      </c>
      <c r="AJ114" s="393" t="str">
        <f t="shared" si="94"/>
        <v> </v>
      </c>
      <c r="AK114" s="390"/>
      <c r="AL114" s="391"/>
      <c r="AM114" s="391">
        <f t="shared" si="98"/>
        <v>0</v>
      </c>
      <c r="AN114" s="388" t="str">
        <f t="shared" si="81"/>
        <v> </v>
      </c>
      <c r="AO114" s="391"/>
      <c r="AP114" s="391">
        <f t="shared" si="95"/>
        <v>0</v>
      </c>
      <c r="AQ114" s="394" t="str">
        <f t="shared" si="79"/>
        <v> </v>
      </c>
      <c r="AR114" s="390"/>
      <c r="AS114" s="391"/>
      <c r="AT114" s="391">
        <f t="shared" si="62"/>
        <v>0</v>
      </c>
      <c r="AU114" s="391"/>
      <c r="AV114" s="388"/>
      <c r="AW114" s="391" t="str">
        <f t="shared" si="41"/>
        <v> </v>
      </c>
      <c r="AX114" s="391"/>
      <c r="AY114" s="388">
        <f t="shared" si="100"/>
        <v>5.4</v>
      </c>
      <c r="AZ114" s="389" t="str">
        <f t="shared" si="101"/>
        <v> </v>
      </c>
    </row>
    <row r="115" spans="1:52" s="9" customFormat="1" ht="22.5" customHeight="1">
      <c r="A115" s="94" t="s">
        <v>80</v>
      </c>
      <c r="B115" s="357" t="s">
        <v>79</v>
      </c>
      <c r="C115" s="383">
        <f>L115+AR115-C116</f>
        <v>212.1</v>
      </c>
      <c r="D115" s="93">
        <f>M115+AS115-D116</f>
        <v>68.60000000000001</v>
      </c>
      <c r="E115" s="93">
        <f>N115+AT115-E116</f>
        <v>40.300000000000004</v>
      </c>
      <c r="F115" s="93">
        <f t="shared" si="105"/>
        <v>28.3</v>
      </c>
      <c r="G115" s="93">
        <f t="shared" si="80"/>
        <v>-143.5</v>
      </c>
      <c r="H115" s="93">
        <f t="shared" si="82"/>
        <v>32.34323432343235</v>
      </c>
      <c r="I115" s="93">
        <f t="shared" si="83"/>
        <v>0</v>
      </c>
      <c r="J115" s="93">
        <f t="shared" si="75"/>
        <v>68.60000000000001</v>
      </c>
      <c r="K115" s="232" t="str">
        <f t="shared" si="76"/>
        <v> </v>
      </c>
      <c r="L115" s="225">
        <f t="shared" si="89"/>
        <v>191.4</v>
      </c>
      <c r="M115" s="92">
        <f t="shared" si="99"/>
        <v>63.5</v>
      </c>
      <c r="N115" s="92">
        <f t="shared" si="67"/>
        <v>35.2</v>
      </c>
      <c r="O115" s="92">
        <f t="shared" si="60"/>
        <v>28.3</v>
      </c>
      <c r="P115" s="92">
        <f t="shared" si="69"/>
        <v>-127.9</v>
      </c>
      <c r="Q115" s="92">
        <f t="shared" si="70"/>
        <v>33.176593521421104</v>
      </c>
      <c r="R115" s="93">
        <f t="shared" si="96"/>
        <v>0</v>
      </c>
      <c r="S115" s="132">
        <f t="shared" si="97"/>
        <v>63.5</v>
      </c>
      <c r="T115" s="232" t="str">
        <f t="shared" si="90"/>
        <v> </v>
      </c>
      <c r="U115" s="724">
        <v>191.4</v>
      </c>
      <c r="V115" s="712">
        <v>63.5</v>
      </c>
      <c r="W115" s="745">
        <f t="shared" si="61"/>
        <v>35.2</v>
      </c>
      <c r="X115" s="92">
        <v>28.3</v>
      </c>
      <c r="Y115" s="92">
        <f t="shared" si="74"/>
        <v>-127.9</v>
      </c>
      <c r="Z115" s="92">
        <f t="shared" si="73"/>
        <v>33.176593521421104</v>
      </c>
      <c r="AA115" s="92"/>
      <c r="AB115" s="92">
        <f t="shared" si="91"/>
        <v>63.5</v>
      </c>
      <c r="AC115" s="280" t="str">
        <f t="shared" si="92"/>
        <v> </v>
      </c>
      <c r="AD115" s="225"/>
      <c r="AE115" s="92"/>
      <c r="AF115" s="92">
        <f t="shared" si="87"/>
        <v>0</v>
      </c>
      <c r="AG115" s="92" t="str">
        <f t="shared" si="88"/>
        <v> </v>
      </c>
      <c r="AH115" s="92"/>
      <c r="AI115" s="92">
        <f t="shared" si="93"/>
        <v>0</v>
      </c>
      <c r="AJ115" s="280" t="str">
        <f t="shared" si="94"/>
        <v> </v>
      </c>
      <c r="AK115" s="225"/>
      <c r="AL115" s="92"/>
      <c r="AM115" s="92">
        <f t="shared" si="98"/>
        <v>0</v>
      </c>
      <c r="AN115" s="93" t="str">
        <f t="shared" si="81"/>
        <v> </v>
      </c>
      <c r="AO115" s="92"/>
      <c r="AP115" s="92">
        <f t="shared" si="95"/>
        <v>0</v>
      </c>
      <c r="AQ115" s="303" t="str">
        <f t="shared" si="79"/>
        <v> </v>
      </c>
      <c r="AR115" s="231">
        <v>21.6</v>
      </c>
      <c r="AS115" s="186">
        <v>5.4</v>
      </c>
      <c r="AT115" s="186">
        <f t="shared" si="62"/>
        <v>5.4</v>
      </c>
      <c r="AU115" s="186"/>
      <c r="AV115" s="186">
        <f t="shared" si="85"/>
        <v>-16.200000000000003</v>
      </c>
      <c r="AW115" s="186">
        <f t="shared" si="41"/>
        <v>25</v>
      </c>
      <c r="AX115" s="92"/>
      <c r="AY115" s="93">
        <f t="shared" si="100"/>
        <v>0</v>
      </c>
      <c r="AZ115" s="232" t="str">
        <f t="shared" si="101"/>
        <v> </v>
      </c>
    </row>
    <row r="116" spans="1:52" s="395" customFormat="1" ht="21.75" customHeight="1">
      <c r="A116" s="385" t="s">
        <v>219</v>
      </c>
      <c r="B116" s="386" t="s">
        <v>216</v>
      </c>
      <c r="C116" s="398">
        <f t="shared" si="102"/>
        <v>0.9</v>
      </c>
      <c r="D116" s="388">
        <f t="shared" si="103"/>
        <v>0.3</v>
      </c>
      <c r="E116" s="388">
        <f t="shared" si="104"/>
        <v>0.3</v>
      </c>
      <c r="F116" s="388">
        <f t="shared" si="105"/>
        <v>0</v>
      </c>
      <c r="G116" s="388">
        <f t="shared" si="80"/>
        <v>-0.6000000000000001</v>
      </c>
      <c r="H116" s="388">
        <f t="shared" si="82"/>
        <v>33.33333333333333</v>
      </c>
      <c r="I116" s="388">
        <f t="shared" si="83"/>
        <v>0</v>
      </c>
      <c r="J116" s="388">
        <f t="shared" si="75"/>
        <v>0.3</v>
      </c>
      <c r="K116" s="389" t="str">
        <f t="shared" si="76"/>
        <v> </v>
      </c>
      <c r="L116" s="390">
        <f t="shared" si="89"/>
        <v>0.9</v>
      </c>
      <c r="M116" s="391">
        <f t="shared" si="99"/>
        <v>0.3</v>
      </c>
      <c r="N116" s="391">
        <f t="shared" si="67"/>
        <v>0.3</v>
      </c>
      <c r="O116" s="391">
        <f t="shared" si="60"/>
        <v>0</v>
      </c>
      <c r="P116" s="391">
        <f t="shared" si="69"/>
        <v>-0.6000000000000001</v>
      </c>
      <c r="Q116" s="391">
        <f t="shared" si="70"/>
        <v>33.33333333333333</v>
      </c>
      <c r="R116" s="388">
        <f t="shared" si="96"/>
        <v>0</v>
      </c>
      <c r="S116" s="392">
        <f t="shared" si="97"/>
        <v>0.3</v>
      </c>
      <c r="T116" s="389" t="str">
        <f t="shared" si="90"/>
        <v> </v>
      </c>
      <c r="U116" s="725">
        <v>0.9</v>
      </c>
      <c r="V116" s="713">
        <v>0.3</v>
      </c>
      <c r="W116" s="746">
        <f t="shared" si="61"/>
        <v>0.3</v>
      </c>
      <c r="X116" s="391"/>
      <c r="Y116" s="391">
        <f t="shared" si="74"/>
        <v>-0.6000000000000001</v>
      </c>
      <c r="Z116" s="391">
        <f t="shared" si="73"/>
        <v>33.33333333333333</v>
      </c>
      <c r="AA116" s="391"/>
      <c r="AB116" s="391">
        <f t="shared" si="91"/>
        <v>0.3</v>
      </c>
      <c r="AC116" s="393" t="str">
        <f t="shared" si="92"/>
        <v> </v>
      </c>
      <c r="AD116" s="390"/>
      <c r="AE116" s="391"/>
      <c r="AF116" s="391">
        <f t="shared" si="87"/>
        <v>0</v>
      </c>
      <c r="AG116" s="391" t="str">
        <f t="shared" si="88"/>
        <v> </v>
      </c>
      <c r="AH116" s="391"/>
      <c r="AI116" s="391">
        <f t="shared" si="93"/>
        <v>0</v>
      </c>
      <c r="AJ116" s="393" t="str">
        <f t="shared" si="94"/>
        <v> </v>
      </c>
      <c r="AK116" s="390"/>
      <c r="AL116" s="391"/>
      <c r="AM116" s="391">
        <f t="shared" si="98"/>
        <v>0</v>
      </c>
      <c r="AN116" s="388" t="str">
        <f t="shared" si="81"/>
        <v> </v>
      </c>
      <c r="AO116" s="391"/>
      <c r="AP116" s="391">
        <f t="shared" si="95"/>
        <v>0</v>
      </c>
      <c r="AQ116" s="394" t="str">
        <f t="shared" si="79"/>
        <v> </v>
      </c>
      <c r="AR116" s="390"/>
      <c r="AS116" s="391"/>
      <c r="AT116" s="391">
        <f t="shared" si="62"/>
        <v>0</v>
      </c>
      <c r="AU116" s="391"/>
      <c r="AV116" s="388"/>
      <c r="AW116" s="391"/>
      <c r="AX116" s="391"/>
      <c r="AY116" s="388">
        <f t="shared" si="100"/>
        <v>351</v>
      </c>
      <c r="AZ116" s="389" t="str">
        <f t="shared" si="101"/>
        <v> </v>
      </c>
    </row>
    <row r="117" spans="1:52" s="9" customFormat="1" ht="32.25" customHeight="1">
      <c r="A117" s="94" t="s">
        <v>82</v>
      </c>
      <c r="B117" s="357" t="s">
        <v>81</v>
      </c>
      <c r="C117" s="383">
        <f>L117+AR117-C118</f>
        <v>1619.6</v>
      </c>
      <c r="D117" s="93">
        <f>M117+AS117-D118</f>
        <v>392.79999999999995</v>
      </c>
      <c r="E117" s="93">
        <f>N117+AT117-E118</f>
        <v>303.2</v>
      </c>
      <c r="F117" s="93">
        <f t="shared" si="105"/>
        <v>89.6</v>
      </c>
      <c r="G117" s="93">
        <f t="shared" si="80"/>
        <v>-1226.8</v>
      </c>
      <c r="H117" s="93">
        <f t="shared" si="82"/>
        <v>24.252901951099034</v>
      </c>
      <c r="I117" s="93">
        <f t="shared" si="83"/>
        <v>0</v>
      </c>
      <c r="J117" s="93">
        <f t="shared" si="75"/>
        <v>392.79999999999995</v>
      </c>
      <c r="K117" s="232" t="str">
        <f t="shared" si="76"/>
        <v> </v>
      </c>
      <c r="L117" s="225">
        <f t="shared" si="89"/>
        <v>510.6</v>
      </c>
      <c r="M117" s="92">
        <f t="shared" si="99"/>
        <v>94.4</v>
      </c>
      <c r="N117" s="92">
        <f t="shared" si="67"/>
        <v>55.800000000000004</v>
      </c>
      <c r="O117" s="92">
        <f t="shared" si="60"/>
        <v>38.6</v>
      </c>
      <c r="P117" s="92">
        <f t="shared" si="69"/>
        <v>-416.20000000000005</v>
      </c>
      <c r="Q117" s="92">
        <f t="shared" si="70"/>
        <v>18.48805327066197</v>
      </c>
      <c r="R117" s="93">
        <f t="shared" si="96"/>
        <v>0</v>
      </c>
      <c r="S117" s="132">
        <f t="shared" si="97"/>
        <v>94.4</v>
      </c>
      <c r="T117" s="232" t="str">
        <f t="shared" si="90"/>
        <v> </v>
      </c>
      <c r="U117" s="724">
        <v>510.6</v>
      </c>
      <c r="V117" s="712">
        <v>94.4</v>
      </c>
      <c r="W117" s="745">
        <f t="shared" si="61"/>
        <v>55.800000000000004</v>
      </c>
      <c r="X117" s="92">
        <v>38.6</v>
      </c>
      <c r="Y117" s="92">
        <f t="shared" si="74"/>
        <v>-416.20000000000005</v>
      </c>
      <c r="Z117" s="92">
        <f t="shared" si="73"/>
        <v>18.48805327066197</v>
      </c>
      <c r="AA117" s="92"/>
      <c r="AB117" s="92">
        <f t="shared" si="91"/>
        <v>94.4</v>
      </c>
      <c r="AC117" s="280" t="str">
        <f t="shared" si="92"/>
        <v> </v>
      </c>
      <c r="AD117" s="225"/>
      <c r="AE117" s="92"/>
      <c r="AF117" s="92">
        <f t="shared" si="87"/>
        <v>0</v>
      </c>
      <c r="AG117" s="92" t="str">
        <f t="shared" si="88"/>
        <v> </v>
      </c>
      <c r="AH117" s="92"/>
      <c r="AI117" s="92">
        <f t="shared" si="93"/>
        <v>0</v>
      </c>
      <c r="AJ117" s="280" t="str">
        <f t="shared" si="94"/>
        <v> </v>
      </c>
      <c r="AK117" s="225"/>
      <c r="AL117" s="92"/>
      <c r="AM117" s="92">
        <f t="shared" si="98"/>
        <v>0</v>
      </c>
      <c r="AN117" s="93" t="str">
        <f t="shared" si="81"/>
        <v> </v>
      </c>
      <c r="AO117" s="92"/>
      <c r="AP117" s="92">
        <f t="shared" si="95"/>
        <v>0</v>
      </c>
      <c r="AQ117" s="303" t="str">
        <f t="shared" si="79"/>
        <v> </v>
      </c>
      <c r="AR117" s="231">
        <v>1145.5</v>
      </c>
      <c r="AS117" s="186">
        <v>351</v>
      </c>
      <c r="AT117" s="186">
        <f t="shared" si="62"/>
        <v>300</v>
      </c>
      <c r="AU117" s="186">
        <v>51</v>
      </c>
      <c r="AV117" s="189">
        <f t="shared" si="85"/>
        <v>-794.5</v>
      </c>
      <c r="AW117" s="186">
        <f t="shared" si="41"/>
        <v>30.641641204714098</v>
      </c>
      <c r="AX117" s="92"/>
      <c r="AY117" s="93">
        <f t="shared" si="100"/>
        <v>1</v>
      </c>
      <c r="AZ117" s="232" t="str">
        <f t="shared" si="101"/>
        <v> </v>
      </c>
    </row>
    <row r="118" spans="1:52" s="395" customFormat="1" ht="21.75" customHeight="1">
      <c r="A118" s="385" t="s">
        <v>219</v>
      </c>
      <c r="B118" s="386" t="s">
        <v>216</v>
      </c>
      <c r="C118" s="398">
        <f t="shared" si="102"/>
        <v>36.5</v>
      </c>
      <c r="D118" s="388">
        <f t="shared" si="103"/>
        <v>52.6</v>
      </c>
      <c r="E118" s="388">
        <f t="shared" si="104"/>
        <v>52.6</v>
      </c>
      <c r="F118" s="388">
        <f t="shared" si="105"/>
        <v>0</v>
      </c>
      <c r="G118" s="388">
        <f t="shared" si="80"/>
        <v>16.1</v>
      </c>
      <c r="H118" s="388">
        <f t="shared" si="82"/>
        <v>144.1095890410959</v>
      </c>
      <c r="I118" s="388">
        <f t="shared" si="83"/>
        <v>0</v>
      </c>
      <c r="J118" s="388">
        <f t="shared" si="75"/>
        <v>52.6</v>
      </c>
      <c r="K118" s="389" t="str">
        <f t="shared" si="76"/>
        <v> </v>
      </c>
      <c r="L118" s="396">
        <f t="shared" si="89"/>
        <v>35.5</v>
      </c>
      <c r="M118" s="391">
        <f t="shared" si="99"/>
        <v>51.6</v>
      </c>
      <c r="N118" s="391">
        <f t="shared" si="67"/>
        <v>51.6</v>
      </c>
      <c r="O118" s="391">
        <f t="shared" si="60"/>
        <v>0</v>
      </c>
      <c r="P118" s="391">
        <f t="shared" si="69"/>
        <v>16.1</v>
      </c>
      <c r="Q118" s="391">
        <f t="shared" si="70"/>
        <v>145.35211267605635</v>
      </c>
      <c r="R118" s="388">
        <f t="shared" si="96"/>
        <v>0</v>
      </c>
      <c r="S118" s="392">
        <f t="shared" si="97"/>
        <v>51.6</v>
      </c>
      <c r="T118" s="389" t="str">
        <f t="shared" si="90"/>
        <v> </v>
      </c>
      <c r="U118" s="725">
        <v>35.5</v>
      </c>
      <c r="V118" s="713">
        <v>51.6</v>
      </c>
      <c r="W118" s="746">
        <f t="shared" si="61"/>
        <v>51.6</v>
      </c>
      <c r="X118" s="391"/>
      <c r="Y118" s="391">
        <f t="shared" si="74"/>
        <v>16.1</v>
      </c>
      <c r="Z118" s="391">
        <f t="shared" si="73"/>
        <v>145.35211267605635</v>
      </c>
      <c r="AA118" s="391"/>
      <c r="AB118" s="391">
        <f t="shared" si="91"/>
        <v>51.6</v>
      </c>
      <c r="AC118" s="393" t="str">
        <f t="shared" si="92"/>
        <v> </v>
      </c>
      <c r="AD118" s="390"/>
      <c r="AE118" s="391"/>
      <c r="AF118" s="391">
        <f t="shared" si="87"/>
        <v>0</v>
      </c>
      <c r="AG118" s="391" t="str">
        <f t="shared" si="88"/>
        <v> </v>
      </c>
      <c r="AH118" s="391"/>
      <c r="AI118" s="391">
        <f t="shared" si="93"/>
        <v>0</v>
      </c>
      <c r="AJ118" s="393" t="str">
        <f t="shared" si="94"/>
        <v> </v>
      </c>
      <c r="AK118" s="390"/>
      <c r="AL118" s="391"/>
      <c r="AM118" s="391">
        <f t="shared" si="98"/>
        <v>0</v>
      </c>
      <c r="AN118" s="388" t="str">
        <f t="shared" si="81"/>
        <v> </v>
      </c>
      <c r="AO118" s="391"/>
      <c r="AP118" s="391">
        <f t="shared" si="95"/>
        <v>0</v>
      </c>
      <c r="AQ118" s="394" t="str">
        <f t="shared" si="79"/>
        <v> </v>
      </c>
      <c r="AR118" s="390">
        <v>1</v>
      </c>
      <c r="AS118" s="391">
        <v>1</v>
      </c>
      <c r="AT118" s="391">
        <f t="shared" si="62"/>
        <v>1</v>
      </c>
      <c r="AU118" s="391"/>
      <c r="AV118" s="388">
        <f t="shared" si="85"/>
        <v>0</v>
      </c>
      <c r="AW118" s="391">
        <f t="shared" si="41"/>
        <v>100</v>
      </c>
      <c r="AX118" s="391"/>
      <c r="AY118" s="388">
        <f t="shared" si="100"/>
        <v>18.4</v>
      </c>
      <c r="AZ118" s="389" t="str">
        <f t="shared" si="101"/>
        <v> </v>
      </c>
    </row>
    <row r="119" spans="1:52" s="9" customFormat="1" ht="23.25" customHeight="1">
      <c r="A119" s="94" t="s">
        <v>83</v>
      </c>
      <c r="B119" s="357" t="s">
        <v>84</v>
      </c>
      <c r="C119" s="383">
        <f>L119+AR119-C120</f>
        <v>5975.3</v>
      </c>
      <c r="D119" s="93">
        <f>M119+AS119-D120</f>
        <v>2533.4</v>
      </c>
      <c r="E119" s="93">
        <f>N119+AT119-E120</f>
        <v>2509.6000000000004</v>
      </c>
      <c r="F119" s="93">
        <f t="shared" si="105"/>
        <v>23.8</v>
      </c>
      <c r="G119" s="93">
        <f t="shared" si="80"/>
        <v>-3441.9</v>
      </c>
      <c r="H119" s="93">
        <f t="shared" si="82"/>
        <v>42.39787123659063</v>
      </c>
      <c r="I119" s="93">
        <f t="shared" si="83"/>
        <v>0</v>
      </c>
      <c r="J119" s="93">
        <f t="shared" si="75"/>
        <v>2533.4</v>
      </c>
      <c r="K119" s="232" t="str">
        <f t="shared" si="76"/>
        <v> </v>
      </c>
      <c r="L119" s="397">
        <f>U119+AD119+AK119-L121</f>
        <v>5882</v>
      </c>
      <c r="M119" s="92">
        <f>V119+AE119+AL119-M121</f>
        <v>2515</v>
      </c>
      <c r="N119" s="92">
        <f>W119+AE119+AL119-N121</f>
        <v>2491.2000000000003</v>
      </c>
      <c r="O119" s="92">
        <f t="shared" si="60"/>
        <v>23.8</v>
      </c>
      <c r="P119" s="92">
        <f t="shared" si="69"/>
        <v>-3367</v>
      </c>
      <c r="Q119" s="92">
        <f t="shared" si="70"/>
        <v>42.757565453927235</v>
      </c>
      <c r="R119" s="93">
        <f t="shared" si="96"/>
        <v>0</v>
      </c>
      <c r="S119" s="132">
        <f t="shared" si="97"/>
        <v>2515</v>
      </c>
      <c r="T119" s="232" t="str">
        <f t="shared" si="90"/>
        <v> </v>
      </c>
      <c r="U119" s="724">
        <v>3041.4</v>
      </c>
      <c r="V119" s="705">
        <v>1412.4</v>
      </c>
      <c r="W119" s="745">
        <f t="shared" si="61"/>
        <v>1388.6000000000001</v>
      </c>
      <c r="X119" s="92">
        <v>23.8</v>
      </c>
      <c r="Y119" s="92">
        <f t="shared" si="74"/>
        <v>-1629</v>
      </c>
      <c r="Z119" s="92">
        <f t="shared" si="73"/>
        <v>46.43913986979681</v>
      </c>
      <c r="AA119" s="92"/>
      <c r="AB119" s="92">
        <f t="shared" si="91"/>
        <v>1412.4</v>
      </c>
      <c r="AC119" s="280" t="str">
        <f t="shared" si="92"/>
        <v> </v>
      </c>
      <c r="AD119" s="225"/>
      <c r="AE119" s="92"/>
      <c r="AF119" s="92">
        <f t="shared" si="87"/>
        <v>0</v>
      </c>
      <c r="AG119" s="92" t="str">
        <f t="shared" si="88"/>
        <v> </v>
      </c>
      <c r="AH119" s="92"/>
      <c r="AI119" s="92">
        <f t="shared" si="93"/>
        <v>0</v>
      </c>
      <c r="AJ119" s="280" t="str">
        <f t="shared" si="94"/>
        <v> </v>
      </c>
      <c r="AK119" s="225">
        <v>5160.1</v>
      </c>
      <c r="AL119" s="92">
        <v>2243</v>
      </c>
      <c r="AM119" s="92">
        <f t="shared" si="98"/>
        <v>-2917.1000000000004</v>
      </c>
      <c r="AN119" s="93">
        <f t="shared" si="81"/>
        <v>43.46814984205732</v>
      </c>
      <c r="AO119" s="92"/>
      <c r="AP119" s="92">
        <f t="shared" si="95"/>
        <v>2243</v>
      </c>
      <c r="AQ119" s="303" t="str">
        <f t="shared" si="79"/>
        <v> </v>
      </c>
      <c r="AR119" s="231">
        <v>93.3</v>
      </c>
      <c r="AS119" s="186">
        <v>18.4</v>
      </c>
      <c r="AT119" s="186">
        <f t="shared" si="62"/>
        <v>18.4</v>
      </c>
      <c r="AU119" s="186"/>
      <c r="AV119" s="189">
        <f t="shared" si="85"/>
        <v>-74.9</v>
      </c>
      <c r="AW119" s="186">
        <f t="shared" si="41"/>
        <v>19.721329046087888</v>
      </c>
      <c r="AX119" s="92"/>
      <c r="AY119" s="93">
        <f t="shared" si="100"/>
        <v>0</v>
      </c>
      <c r="AZ119" s="232" t="str">
        <f t="shared" si="101"/>
        <v> </v>
      </c>
    </row>
    <row r="120" spans="1:52" s="395" customFormat="1" ht="21.75" customHeight="1">
      <c r="A120" s="385" t="s">
        <v>219</v>
      </c>
      <c r="B120" s="386" t="s">
        <v>216</v>
      </c>
      <c r="C120" s="398">
        <f t="shared" si="102"/>
        <v>0</v>
      </c>
      <c r="D120" s="388">
        <f t="shared" si="103"/>
        <v>0</v>
      </c>
      <c r="E120" s="388">
        <f t="shared" si="104"/>
        <v>0</v>
      </c>
      <c r="F120" s="388">
        <f t="shared" si="105"/>
        <v>0</v>
      </c>
      <c r="G120" s="388">
        <f t="shared" si="80"/>
        <v>0</v>
      </c>
      <c r="H120" s="388" t="str">
        <f t="shared" si="82"/>
        <v> </v>
      </c>
      <c r="I120" s="388">
        <f t="shared" si="83"/>
        <v>0</v>
      </c>
      <c r="J120" s="388">
        <f t="shared" si="75"/>
        <v>0</v>
      </c>
      <c r="K120" s="389" t="str">
        <f t="shared" si="76"/>
        <v> </v>
      </c>
      <c r="L120" s="396">
        <f t="shared" si="89"/>
        <v>0</v>
      </c>
      <c r="M120" s="391">
        <f t="shared" si="99"/>
        <v>0</v>
      </c>
      <c r="N120" s="391">
        <f t="shared" si="67"/>
        <v>0</v>
      </c>
      <c r="O120" s="391">
        <f t="shared" si="60"/>
        <v>0</v>
      </c>
      <c r="P120" s="391">
        <f t="shared" si="69"/>
        <v>0</v>
      </c>
      <c r="Q120" s="391" t="str">
        <f t="shared" si="70"/>
        <v> </v>
      </c>
      <c r="R120" s="388">
        <f t="shared" si="96"/>
        <v>0</v>
      </c>
      <c r="S120" s="392">
        <f t="shared" si="97"/>
        <v>0</v>
      </c>
      <c r="T120" s="389" t="str">
        <f t="shared" si="90"/>
        <v> </v>
      </c>
      <c r="U120" s="725"/>
      <c r="V120" s="713"/>
      <c r="W120" s="746">
        <f t="shared" si="61"/>
        <v>0</v>
      </c>
      <c r="X120" s="391"/>
      <c r="Y120" s="391">
        <f t="shared" si="74"/>
        <v>0</v>
      </c>
      <c r="Z120" s="391" t="str">
        <f t="shared" si="73"/>
        <v> </v>
      </c>
      <c r="AA120" s="391"/>
      <c r="AB120" s="391">
        <f t="shared" si="91"/>
        <v>0</v>
      </c>
      <c r="AC120" s="393" t="str">
        <f t="shared" si="92"/>
        <v> </v>
      </c>
      <c r="AD120" s="390"/>
      <c r="AE120" s="391"/>
      <c r="AF120" s="391">
        <f t="shared" si="87"/>
        <v>0</v>
      </c>
      <c r="AG120" s="391" t="str">
        <f t="shared" si="88"/>
        <v> </v>
      </c>
      <c r="AH120" s="391"/>
      <c r="AI120" s="391">
        <f t="shared" si="93"/>
        <v>0</v>
      </c>
      <c r="AJ120" s="393" t="str">
        <f t="shared" si="94"/>
        <v> </v>
      </c>
      <c r="AK120" s="390"/>
      <c r="AL120" s="391"/>
      <c r="AM120" s="391">
        <f t="shared" si="98"/>
        <v>0</v>
      </c>
      <c r="AN120" s="388" t="str">
        <f t="shared" si="81"/>
        <v> </v>
      </c>
      <c r="AO120" s="391"/>
      <c r="AP120" s="391">
        <f t="shared" si="95"/>
        <v>0</v>
      </c>
      <c r="AQ120" s="394" t="str">
        <f t="shared" si="79"/>
        <v> </v>
      </c>
      <c r="AR120" s="390"/>
      <c r="AS120" s="391"/>
      <c r="AT120" s="391">
        <f t="shared" si="62"/>
        <v>0</v>
      </c>
      <c r="AU120" s="391"/>
      <c r="AV120" s="388"/>
      <c r="AW120" s="391"/>
      <c r="AX120" s="391"/>
      <c r="AY120" s="388">
        <f t="shared" si="100"/>
        <v>0</v>
      </c>
      <c r="AZ120" s="389" t="str">
        <f t="shared" si="101"/>
        <v> </v>
      </c>
    </row>
    <row r="121" spans="1:52" s="395" customFormat="1" ht="21.75" customHeight="1">
      <c r="A121" s="385" t="s">
        <v>218</v>
      </c>
      <c r="B121" s="386" t="s">
        <v>217</v>
      </c>
      <c r="C121" s="398">
        <f t="shared" si="102"/>
        <v>2319.5</v>
      </c>
      <c r="D121" s="388">
        <f t="shared" si="103"/>
        <v>1140.4</v>
      </c>
      <c r="E121" s="388">
        <f t="shared" si="104"/>
        <v>1140.4</v>
      </c>
      <c r="F121" s="388">
        <f t="shared" si="105"/>
        <v>0</v>
      </c>
      <c r="G121" s="388">
        <f t="shared" si="80"/>
        <v>-1179.1</v>
      </c>
      <c r="H121" s="388">
        <f t="shared" si="82"/>
        <v>49.1657684845872</v>
      </c>
      <c r="I121" s="388">
        <f t="shared" si="83"/>
        <v>0</v>
      </c>
      <c r="J121" s="388">
        <f t="shared" si="75"/>
        <v>1140.4</v>
      </c>
      <c r="K121" s="389" t="str">
        <f t="shared" si="76"/>
        <v> </v>
      </c>
      <c r="L121" s="396">
        <f>U121+AD121+AK121</f>
        <v>2319.5</v>
      </c>
      <c r="M121" s="391">
        <f>V121+AE121+AL121</f>
        <v>1140.4</v>
      </c>
      <c r="N121" s="391">
        <f t="shared" si="67"/>
        <v>1140.4</v>
      </c>
      <c r="O121" s="391">
        <f t="shared" si="60"/>
        <v>0</v>
      </c>
      <c r="P121" s="391">
        <f t="shared" si="69"/>
        <v>-1179.1</v>
      </c>
      <c r="Q121" s="391">
        <f t="shared" si="70"/>
        <v>49.1657684845872</v>
      </c>
      <c r="R121" s="388">
        <f>AA121+AH121+AO121</f>
        <v>0</v>
      </c>
      <c r="S121" s="392">
        <f>M121-R121</f>
        <v>1140.4</v>
      </c>
      <c r="T121" s="389" t="str">
        <f>IF(R121&lt;&gt;0,IF(M121/R121*100&lt;0,"&lt;0",IF(M121/R121*100&gt;200,"&gt;200",M121/R121*100))," ")</f>
        <v> </v>
      </c>
      <c r="U121" s="725">
        <v>2319.5</v>
      </c>
      <c r="V121" s="720">
        <v>1140.4</v>
      </c>
      <c r="W121" s="746">
        <f t="shared" si="61"/>
        <v>1140.4</v>
      </c>
      <c r="X121" s="391"/>
      <c r="Y121" s="391">
        <f t="shared" si="74"/>
        <v>-1179.1</v>
      </c>
      <c r="Z121" s="391">
        <f t="shared" si="73"/>
        <v>49.1657684845872</v>
      </c>
      <c r="AA121" s="391"/>
      <c r="AB121" s="391">
        <f>V121-AA121</f>
        <v>1140.4</v>
      </c>
      <c r="AC121" s="393" t="str">
        <f>IF(AA121&lt;&gt;0,IF(V121/AA121*100&lt;0,"&lt;0",IF(V121/AA121*100&gt;200,"&gt;200",V121/AA121*100))," ")</f>
        <v> </v>
      </c>
      <c r="AD121" s="390"/>
      <c r="AE121" s="391"/>
      <c r="AF121" s="391">
        <f>AE121-AD121</f>
        <v>0</v>
      </c>
      <c r="AG121" s="391" t="str">
        <f>IF(AD121&lt;&gt;0,IF(AE121/AD121*100&lt;0,"&lt;0",IF(AE121/AD121*100&gt;200,"&gt;200",AE121/AD121*100))," ")</f>
        <v> </v>
      </c>
      <c r="AH121" s="391"/>
      <c r="AI121" s="391">
        <f>AE121-AH121</f>
        <v>0</v>
      </c>
      <c r="AJ121" s="393" t="str">
        <f>IF(AH121&lt;&gt;0,IF(AE121/AH121*100&lt;0,"&lt;0",IF(AE121/AH121*100&gt;200,"&gt;200",AE121/AH121*100))," ")</f>
        <v> </v>
      </c>
      <c r="AK121" s="390"/>
      <c r="AL121" s="391"/>
      <c r="AM121" s="391">
        <f>AL121-AK121</f>
        <v>0</v>
      </c>
      <c r="AN121" s="388" t="str">
        <f>IF(AK121&lt;&gt;0,IF(AL121/AK121*100&lt;0,"&lt;0",IF(AL121/AK121*100&gt;200,"&gt;200",AL121/AK121*100))," ")</f>
        <v> </v>
      </c>
      <c r="AO121" s="391"/>
      <c r="AP121" s="391">
        <f>AL121-AO121</f>
        <v>0</v>
      </c>
      <c r="AQ121" s="394" t="str">
        <f>IF(AO121&lt;&gt;0,IF(AL121/AO121*100&lt;0,"&lt;0",IF(AL121/AO121*100&gt;200,"&gt;200",AL121/AO121*100))," ")</f>
        <v> </v>
      </c>
      <c r="AR121" s="390"/>
      <c r="AS121" s="391"/>
      <c r="AT121" s="391">
        <f t="shared" si="62"/>
        <v>0</v>
      </c>
      <c r="AU121" s="391"/>
      <c r="AV121" s="388"/>
      <c r="AW121" s="391"/>
      <c r="AX121" s="391"/>
      <c r="AY121" s="388">
        <f t="shared" si="100"/>
        <v>304.6</v>
      </c>
      <c r="AZ121" s="389" t="str">
        <f t="shared" si="101"/>
        <v> </v>
      </c>
    </row>
    <row r="122" spans="1:52" s="9" customFormat="1" ht="21" customHeight="1">
      <c r="A122" s="94" t="s">
        <v>86</v>
      </c>
      <c r="B122" s="357" t="s">
        <v>85</v>
      </c>
      <c r="C122" s="383">
        <f>L122+AR122-C123</f>
        <v>1206.6</v>
      </c>
      <c r="D122" s="93">
        <f>M122+AS122-D123</f>
        <v>506</v>
      </c>
      <c r="E122" s="93">
        <f>N122+AT122-E123</f>
        <v>504</v>
      </c>
      <c r="F122" s="93">
        <f t="shared" si="105"/>
        <v>2</v>
      </c>
      <c r="G122" s="93">
        <f t="shared" si="80"/>
        <v>-700.5999999999999</v>
      </c>
      <c r="H122" s="93">
        <f t="shared" si="82"/>
        <v>41.936018564561586</v>
      </c>
      <c r="I122" s="93">
        <f t="shared" si="83"/>
        <v>0</v>
      </c>
      <c r="J122" s="93">
        <f t="shared" si="75"/>
        <v>506</v>
      </c>
      <c r="K122" s="232" t="str">
        <f t="shared" si="76"/>
        <v> </v>
      </c>
      <c r="L122" s="397">
        <f t="shared" si="89"/>
        <v>586</v>
      </c>
      <c r="M122" s="92">
        <f t="shared" si="99"/>
        <v>280</v>
      </c>
      <c r="N122" s="92">
        <f t="shared" si="67"/>
        <v>280</v>
      </c>
      <c r="O122" s="92">
        <f t="shared" si="60"/>
        <v>0</v>
      </c>
      <c r="P122" s="92">
        <f t="shared" si="69"/>
        <v>-306</v>
      </c>
      <c r="Q122" s="92">
        <f t="shared" si="70"/>
        <v>47.781569965870304</v>
      </c>
      <c r="R122" s="93">
        <f t="shared" si="96"/>
        <v>0</v>
      </c>
      <c r="S122" s="132">
        <f t="shared" si="97"/>
        <v>280</v>
      </c>
      <c r="T122" s="232" t="str">
        <f t="shared" si="90"/>
        <v> </v>
      </c>
      <c r="U122" s="724">
        <v>586</v>
      </c>
      <c r="V122" s="712">
        <v>280</v>
      </c>
      <c r="W122" s="745">
        <f t="shared" si="61"/>
        <v>280</v>
      </c>
      <c r="X122" s="92"/>
      <c r="Y122" s="92">
        <f t="shared" si="74"/>
        <v>-306</v>
      </c>
      <c r="Z122" s="92">
        <f t="shared" si="73"/>
        <v>47.781569965870304</v>
      </c>
      <c r="AA122" s="92"/>
      <c r="AB122" s="92">
        <f t="shared" si="91"/>
        <v>280</v>
      </c>
      <c r="AC122" s="280" t="str">
        <f t="shared" si="92"/>
        <v> </v>
      </c>
      <c r="AD122" s="225"/>
      <c r="AE122" s="92"/>
      <c r="AF122" s="92">
        <f t="shared" si="87"/>
        <v>0</v>
      </c>
      <c r="AG122" s="92" t="str">
        <f t="shared" si="88"/>
        <v> </v>
      </c>
      <c r="AH122" s="92"/>
      <c r="AI122" s="92">
        <f t="shared" si="93"/>
        <v>0</v>
      </c>
      <c r="AJ122" s="280" t="str">
        <f t="shared" si="94"/>
        <v> </v>
      </c>
      <c r="AK122" s="225"/>
      <c r="AL122" s="92"/>
      <c r="AM122" s="92">
        <f t="shared" si="98"/>
        <v>0</v>
      </c>
      <c r="AN122" s="93" t="str">
        <f t="shared" si="81"/>
        <v> </v>
      </c>
      <c r="AO122" s="92"/>
      <c r="AP122" s="92">
        <f t="shared" si="95"/>
        <v>0</v>
      </c>
      <c r="AQ122" s="303" t="str">
        <f t="shared" si="79"/>
        <v> </v>
      </c>
      <c r="AR122" s="231">
        <v>766.3</v>
      </c>
      <c r="AS122" s="186">
        <v>304.6</v>
      </c>
      <c r="AT122" s="186">
        <f t="shared" si="62"/>
        <v>302.6</v>
      </c>
      <c r="AU122" s="186">
        <v>2</v>
      </c>
      <c r="AV122" s="189">
        <f t="shared" si="85"/>
        <v>-461.69999999999993</v>
      </c>
      <c r="AW122" s="186">
        <f t="shared" si="41"/>
        <v>39.74944538692419</v>
      </c>
      <c r="AX122" s="92"/>
      <c r="AY122" s="93">
        <f t="shared" si="100"/>
        <v>0</v>
      </c>
      <c r="AZ122" s="232" t="str">
        <f t="shared" si="101"/>
        <v> </v>
      </c>
    </row>
    <row r="123" spans="1:52" s="395" customFormat="1" ht="21.75" customHeight="1">
      <c r="A123" s="385" t="s">
        <v>219</v>
      </c>
      <c r="B123" s="386" t="s">
        <v>216</v>
      </c>
      <c r="C123" s="398">
        <f t="shared" si="102"/>
        <v>145.7</v>
      </c>
      <c r="D123" s="388">
        <f t="shared" si="103"/>
        <v>78.6</v>
      </c>
      <c r="E123" s="388">
        <f t="shared" si="104"/>
        <v>78.6</v>
      </c>
      <c r="F123" s="388">
        <f t="shared" si="105"/>
        <v>0</v>
      </c>
      <c r="G123" s="388">
        <f t="shared" si="80"/>
        <v>-67.1</v>
      </c>
      <c r="H123" s="388">
        <f t="shared" si="82"/>
        <v>53.94646533973919</v>
      </c>
      <c r="I123" s="388">
        <f t="shared" si="83"/>
        <v>0</v>
      </c>
      <c r="J123" s="388">
        <f t="shared" si="75"/>
        <v>78.6</v>
      </c>
      <c r="K123" s="389" t="str">
        <f t="shared" si="76"/>
        <v> </v>
      </c>
      <c r="L123" s="396">
        <f t="shared" si="89"/>
        <v>145.7</v>
      </c>
      <c r="M123" s="391">
        <f t="shared" si="99"/>
        <v>78.6</v>
      </c>
      <c r="N123" s="391">
        <f t="shared" si="67"/>
        <v>78.6</v>
      </c>
      <c r="O123" s="391">
        <f t="shared" si="60"/>
        <v>0</v>
      </c>
      <c r="P123" s="391">
        <f t="shared" si="69"/>
        <v>-67.1</v>
      </c>
      <c r="Q123" s="391">
        <f t="shared" si="70"/>
        <v>53.94646533973919</v>
      </c>
      <c r="R123" s="388">
        <f t="shared" si="96"/>
        <v>0</v>
      </c>
      <c r="S123" s="392">
        <f t="shared" si="97"/>
        <v>78.6</v>
      </c>
      <c r="T123" s="389" t="str">
        <f t="shared" si="90"/>
        <v> </v>
      </c>
      <c r="U123" s="725">
        <v>145.7</v>
      </c>
      <c r="V123" s="713">
        <v>78.6</v>
      </c>
      <c r="W123" s="746">
        <f t="shared" si="61"/>
        <v>78.6</v>
      </c>
      <c r="X123" s="391"/>
      <c r="Y123" s="391">
        <f t="shared" si="74"/>
        <v>-67.1</v>
      </c>
      <c r="Z123" s="391">
        <f t="shared" si="73"/>
        <v>53.94646533973919</v>
      </c>
      <c r="AA123" s="391"/>
      <c r="AB123" s="391">
        <f t="shared" si="91"/>
        <v>78.6</v>
      </c>
      <c r="AC123" s="393" t="str">
        <f t="shared" si="92"/>
        <v> </v>
      </c>
      <c r="AD123" s="390"/>
      <c r="AE123" s="391"/>
      <c r="AF123" s="391">
        <f t="shared" si="87"/>
        <v>0</v>
      </c>
      <c r="AG123" s="391" t="str">
        <f t="shared" si="88"/>
        <v> </v>
      </c>
      <c r="AH123" s="391"/>
      <c r="AI123" s="391">
        <f t="shared" si="93"/>
        <v>0</v>
      </c>
      <c r="AJ123" s="393" t="str">
        <f t="shared" si="94"/>
        <v> </v>
      </c>
      <c r="AK123" s="390"/>
      <c r="AL123" s="391"/>
      <c r="AM123" s="391">
        <f t="shared" si="98"/>
        <v>0</v>
      </c>
      <c r="AN123" s="388" t="str">
        <f t="shared" si="81"/>
        <v> </v>
      </c>
      <c r="AO123" s="391"/>
      <c r="AP123" s="391">
        <f t="shared" si="95"/>
        <v>0</v>
      </c>
      <c r="AQ123" s="394" t="str">
        <f t="shared" si="79"/>
        <v> </v>
      </c>
      <c r="AR123" s="390"/>
      <c r="AS123" s="391"/>
      <c r="AT123" s="391">
        <f t="shared" si="62"/>
        <v>0</v>
      </c>
      <c r="AU123" s="391"/>
      <c r="AV123" s="388">
        <f t="shared" si="85"/>
        <v>0</v>
      </c>
      <c r="AW123" s="391" t="str">
        <f t="shared" si="41"/>
        <v> </v>
      </c>
      <c r="AX123" s="391"/>
      <c r="AY123" s="388">
        <f t="shared" si="100"/>
        <v>3236.4</v>
      </c>
      <c r="AZ123" s="389" t="str">
        <f t="shared" si="101"/>
        <v> </v>
      </c>
    </row>
    <row r="124" spans="1:52" s="9" customFormat="1" ht="23.25" customHeight="1">
      <c r="A124" s="94" t="s">
        <v>88</v>
      </c>
      <c r="B124" s="357" t="s">
        <v>87</v>
      </c>
      <c r="C124" s="383">
        <f>L124+AR124-C125</f>
        <v>9058.8</v>
      </c>
      <c r="D124" s="93">
        <f>M124+AS124-D125</f>
        <v>4128.9</v>
      </c>
      <c r="E124" s="93">
        <f>N124+AT124-E125</f>
        <v>4087.6000000000004</v>
      </c>
      <c r="F124" s="93">
        <f t="shared" si="105"/>
        <v>41.3</v>
      </c>
      <c r="G124" s="93">
        <f t="shared" si="80"/>
        <v>-4929.9</v>
      </c>
      <c r="H124" s="93">
        <f t="shared" si="82"/>
        <v>45.578884620479535</v>
      </c>
      <c r="I124" s="93">
        <f t="shared" si="83"/>
        <v>0</v>
      </c>
      <c r="J124" s="93">
        <f t="shared" si="75"/>
        <v>4128.9</v>
      </c>
      <c r="K124" s="232" t="str">
        <f t="shared" si="76"/>
        <v> </v>
      </c>
      <c r="L124" s="397">
        <f t="shared" si="89"/>
        <v>8115.2</v>
      </c>
      <c r="M124" s="92">
        <f t="shared" si="99"/>
        <v>4091</v>
      </c>
      <c r="N124" s="92">
        <f t="shared" si="67"/>
        <v>4049.7</v>
      </c>
      <c r="O124" s="92">
        <f t="shared" si="60"/>
        <v>41.3</v>
      </c>
      <c r="P124" s="92">
        <f t="shared" si="69"/>
        <v>-4024.2</v>
      </c>
      <c r="Q124" s="92">
        <f t="shared" si="70"/>
        <v>50.41157334384858</v>
      </c>
      <c r="R124" s="93">
        <f t="shared" si="96"/>
        <v>0</v>
      </c>
      <c r="S124" s="132">
        <f t="shared" si="97"/>
        <v>4091</v>
      </c>
      <c r="T124" s="232" t="str">
        <f t="shared" si="90"/>
        <v> </v>
      </c>
      <c r="U124" s="724">
        <v>8115.2</v>
      </c>
      <c r="V124" s="719">
        <f>4090.9+0.1</f>
        <v>4091</v>
      </c>
      <c r="W124" s="745">
        <f t="shared" si="61"/>
        <v>4049.7</v>
      </c>
      <c r="X124" s="92">
        <v>41.3</v>
      </c>
      <c r="Y124" s="92">
        <f t="shared" si="74"/>
        <v>-4024.2</v>
      </c>
      <c r="Z124" s="92">
        <f t="shared" si="73"/>
        <v>50.41157334384858</v>
      </c>
      <c r="AA124" s="92"/>
      <c r="AB124" s="92">
        <f t="shared" si="91"/>
        <v>4091</v>
      </c>
      <c r="AC124" s="280" t="str">
        <f t="shared" si="92"/>
        <v> </v>
      </c>
      <c r="AD124" s="225"/>
      <c r="AE124" s="92"/>
      <c r="AF124" s="92">
        <f t="shared" si="87"/>
        <v>0</v>
      </c>
      <c r="AG124" s="92" t="str">
        <f t="shared" si="88"/>
        <v> </v>
      </c>
      <c r="AH124" s="92"/>
      <c r="AI124" s="92">
        <f t="shared" si="93"/>
        <v>0</v>
      </c>
      <c r="AJ124" s="280" t="str">
        <f t="shared" si="94"/>
        <v> </v>
      </c>
      <c r="AK124" s="225"/>
      <c r="AL124" s="92"/>
      <c r="AM124" s="92">
        <f t="shared" si="98"/>
        <v>0</v>
      </c>
      <c r="AN124" s="93" t="str">
        <f t="shared" si="81"/>
        <v> </v>
      </c>
      <c r="AO124" s="92"/>
      <c r="AP124" s="92">
        <f t="shared" si="95"/>
        <v>0</v>
      </c>
      <c r="AQ124" s="303" t="str">
        <f t="shared" si="79"/>
        <v> </v>
      </c>
      <c r="AR124" s="231">
        <v>6848</v>
      </c>
      <c r="AS124" s="186">
        <v>3236.4</v>
      </c>
      <c r="AT124" s="186">
        <f t="shared" si="62"/>
        <v>3236.4</v>
      </c>
      <c r="AU124" s="186"/>
      <c r="AV124" s="187">
        <f t="shared" si="85"/>
        <v>-3611.6</v>
      </c>
      <c r="AW124" s="186">
        <f aca="true" t="shared" si="106" ref="AW124:AW187">IF(AR124&lt;&gt;0,IF(AS124/AR124*100&lt;0,"&lt;0",IF(AS124/AR124*100&gt;200,"&gt;200",AS124/AR124*100))," ")</f>
        <v>47.26051401869159</v>
      </c>
      <c r="AX124" s="92"/>
      <c r="AY124" s="93">
        <f t="shared" si="100"/>
        <v>4.8</v>
      </c>
      <c r="AZ124" s="232" t="str">
        <f t="shared" si="101"/>
        <v> </v>
      </c>
    </row>
    <row r="125" spans="1:52" s="395" customFormat="1" ht="21.75" customHeight="1">
      <c r="A125" s="385" t="s">
        <v>219</v>
      </c>
      <c r="B125" s="386" t="s">
        <v>216</v>
      </c>
      <c r="C125" s="398">
        <f t="shared" si="102"/>
        <v>5904.400000000001</v>
      </c>
      <c r="D125" s="388">
        <f t="shared" si="103"/>
        <v>3198.5</v>
      </c>
      <c r="E125" s="388">
        <f t="shared" si="104"/>
        <v>3198.5</v>
      </c>
      <c r="F125" s="388">
        <f t="shared" si="105"/>
        <v>0</v>
      </c>
      <c r="G125" s="388">
        <f t="shared" si="80"/>
        <v>-2705.9000000000005</v>
      </c>
      <c r="H125" s="388">
        <f t="shared" si="82"/>
        <v>54.17146534787616</v>
      </c>
      <c r="I125" s="388">
        <f t="shared" si="83"/>
        <v>0</v>
      </c>
      <c r="J125" s="388">
        <f t="shared" si="75"/>
        <v>3198.5</v>
      </c>
      <c r="K125" s="389" t="str">
        <f t="shared" si="76"/>
        <v> </v>
      </c>
      <c r="L125" s="396">
        <f t="shared" si="89"/>
        <v>5899.6</v>
      </c>
      <c r="M125" s="391">
        <f t="shared" si="99"/>
        <v>3193.7</v>
      </c>
      <c r="N125" s="391">
        <f t="shared" si="67"/>
        <v>3193.7</v>
      </c>
      <c r="O125" s="391">
        <f t="shared" si="60"/>
        <v>0</v>
      </c>
      <c r="P125" s="391">
        <f t="shared" si="69"/>
        <v>-2705.9000000000005</v>
      </c>
      <c r="Q125" s="391">
        <f t="shared" si="70"/>
        <v>54.134178588378866</v>
      </c>
      <c r="R125" s="388">
        <f t="shared" si="96"/>
        <v>0</v>
      </c>
      <c r="S125" s="392">
        <f t="shared" si="97"/>
        <v>3193.7</v>
      </c>
      <c r="T125" s="389" t="str">
        <f t="shared" si="90"/>
        <v> </v>
      </c>
      <c r="U125" s="725">
        <v>5899.6</v>
      </c>
      <c r="V125" s="713">
        <v>3193.7</v>
      </c>
      <c r="W125" s="746">
        <f t="shared" si="61"/>
        <v>3193.7</v>
      </c>
      <c r="X125" s="391"/>
      <c r="Y125" s="391">
        <f t="shared" si="74"/>
        <v>-2705.9000000000005</v>
      </c>
      <c r="Z125" s="391">
        <f t="shared" si="73"/>
        <v>54.134178588378866</v>
      </c>
      <c r="AA125" s="391"/>
      <c r="AB125" s="391">
        <f t="shared" si="91"/>
        <v>3193.7</v>
      </c>
      <c r="AC125" s="393" t="str">
        <f t="shared" si="92"/>
        <v> </v>
      </c>
      <c r="AD125" s="390"/>
      <c r="AE125" s="391"/>
      <c r="AF125" s="391">
        <f t="shared" si="87"/>
        <v>0</v>
      </c>
      <c r="AG125" s="391" t="str">
        <f t="shared" si="88"/>
        <v> </v>
      </c>
      <c r="AH125" s="391"/>
      <c r="AI125" s="391">
        <f t="shared" si="93"/>
        <v>0</v>
      </c>
      <c r="AJ125" s="393" t="str">
        <f t="shared" si="94"/>
        <v> </v>
      </c>
      <c r="AK125" s="390"/>
      <c r="AL125" s="391"/>
      <c r="AM125" s="391">
        <f t="shared" si="98"/>
        <v>0</v>
      </c>
      <c r="AN125" s="388" t="str">
        <f t="shared" si="81"/>
        <v> </v>
      </c>
      <c r="AO125" s="391"/>
      <c r="AP125" s="391">
        <f t="shared" si="95"/>
        <v>0</v>
      </c>
      <c r="AQ125" s="394" t="str">
        <f t="shared" si="79"/>
        <v> </v>
      </c>
      <c r="AR125" s="390">
        <v>4.8</v>
      </c>
      <c r="AS125" s="391">
        <v>4.8</v>
      </c>
      <c r="AT125" s="391">
        <f t="shared" si="62"/>
        <v>4.8</v>
      </c>
      <c r="AU125" s="391"/>
      <c r="AV125" s="388">
        <f t="shared" si="85"/>
        <v>0</v>
      </c>
      <c r="AW125" s="391">
        <f t="shared" si="106"/>
        <v>100</v>
      </c>
      <c r="AX125" s="391"/>
      <c r="AY125" s="388">
        <f t="shared" si="100"/>
        <v>421.9</v>
      </c>
      <c r="AZ125" s="389" t="str">
        <f t="shared" si="101"/>
        <v> </v>
      </c>
    </row>
    <row r="126" spans="1:52" s="9" customFormat="1" ht="23.25" customHeight="1">
      <c r="A126" s="94" t="s">
        <v>90</v>
      </c>
      <c r="B126" s="357" t="s">
        <v>89</v>
      </c>
      <c r="C126" s="383">
        <f>L126+AR126-C127</f>
        <v>15952.900000000001</v>
      </c>
      <c r="D126" s="93">
        <f>M126+AS126-D127</f>
        <v>8503.9</v>
      </c>
      <c r="E126" s="93">
        <f>N126+AT126-E127</f>
        <v>8500.9</v>
      </c>
      <c r="F126" s="93">
        <f t="shared" si="105"/>
        <v>3</v>
      </c>
      <c r="G126" s="93">
        <f t="shared" si="80"/>
        <v>-7449.000000000002</v>
      </c>
      <c r="H126" s="93">
        <f t="shared" si="82"/>
        <v>53.306295407104656</v>
      </c>
      <c r="I126" s="93">
        <f t="shared" si="83"/>
        <v>0</v>
      </c>
      <c r="J126" s="93">
        <f t="shared" si="75"/>
        <v>8503.9</v>
      </c>
      <c r="K126" s="232" t="str">
        <f t="shared" si="76"/>
        <v> </v>
      </c>
      <c r="L126" s="397">
        <f>U126+AD126+AK126-L128</f>
        <v>15278.000000000002</v>
      </c>
      <c r="M126" s="92">
        <f>V126+AE126+AL126-M128</f>
        <v>8210</v>
      </c>
      <c r="N126" s="92">
        <f>W126+AE126+AL126-N128</f>
        <v>8207</v>
      </c>
      <c r="O126" s="92">
        <f t="shared" si="60"/>
        <v>3</v>
      </c>
      <c r="P126" s="92">
        <f t="shared" si="69"/>
        <v>-7068.000000000002</v>
      </c>
      <c r="Q126" s="92">
        <f t="shared" si="70"/>
        <v>53.737400183270054</v>
      </c>
      <c r="R126" s="93">
        <f t="shared" si="96"/>
        <v>0</v>
      </c>
      <c r="S126" s="132">
        <f t="shared" si="97"/>
        <v>8210</v>
      </c>
      <c r="T126" s="232" t="str">
        <f t="shared" si="90"/>
        <v> </v>
      </c>
      <c r="U126" s="724">
        <v>6060.6</v>
      </c>
      <c r="V126" s="719">
        <v>3845.1</v>
      </c>
      <c r="W126" s="745">
        <f t="shared" si="61"/>
        <v>3842.1</v>
      </c>
      <c r="X126" s="92">
        <v>3</v>
      </c>
      <c r="Y126" s="92">
        <f t="shared" si="74"/>
        <v>-2215.5000000000005</v>
      </c>
      <c r="Z126" s="92">
        <f t="shared" si="73"/>
        <v>63.44421344421344</v>
      </c>
      <c r="AA126" s="92"/>
      <c r="AB126" s="92">
        <f t="shared" si="91"/>
        <v>3845.1</v>
      </c>
      <c r="AC126" s="280" t="str">
        <f t="shared" si="92"/>
        <v> </v>
      </c>
      <c r="AD126" s="225">
        <v>13649.3</v>
      </c>
      <c r="AE126" s="92">
        <v>7431.8</v>
      </c>
      <c r="AF126" s="92">
        <f t="shared" si="87"/>
        <v>-6217.499999999999</v>
      </c>
      <c r="AG126" s="92">
        <f t="shared" si="88"/>
        <v>54.448213461496195</v>
      </c>
      <c r="AH126" s="92"/>
      <c r="AI126" s="92">
        <f t="shared" si="93"/>
        <v>7431.8</v>
      </c>
      <c r="AJ126" s="280" t="str">
        <f t="shared" si="94"/>
        <v> </v>
      </c>
      <c r="AK126" s="225"/>
      <c r="AL126" s="92"/>
      <c r="AM126" s="92">
        <f t="shared" si="98"/>
        <v>0</v>
      </c>
      <c r="AN126" s="93" t="str">
        <f t="shared" si="81"/>
        <v> </v>
      </c>
      <c r="AO126" s="92"/>
      <c r="AP126" s="92">
        <f t="shared" si="95"/>
        <v>0</v>
      </c>
      <c r="AQ126" s="303" t="str">
        <f t="shared" si="79"/>
        <v> </v>
      </c>
      <c r="AR126" s="231">
        <v>921.6</v>
      </c>
      <c r="AS126" s="186">
        <v>421.9</v>
      </c>
      <c r="AT126" s="186">
        <f t="shared" si="62"/>
        <v>421.9</v>
      </c>
      <c r="AU126" s="186"/>
      <c r="AV126" s="188">
        <f t="shared" si="85"/>
        <v>-499.70000000000005</v>
      </c>
      <c r="AW126" s="186">
        <f t="shared" si="106"/>
        <v>45.77907986111111</v>
      </c>
      <c r="AX126" s="92"/>
      <c r="AY126" s="93">
        <f t="shared" si="100"/>
        <v>0</v>
      </c>
      <c r="AZ126" s="232" t="str">
        <f t="shared" si="101"/>
        <v> </v>
      </c>
    </row>
    <row r="127" spans="1:52" s="395" customFormat="1" ht="21.75" customHeight="1">
      <c r="A127" s="385" t="s">
        <v>219</v>
      </c>
      <c r="B127" s="386" t="s">
        <v>216</v>
      </c>
      <c r="C127" s="387">
        <f t="shared" si="102"/>
        <v>246.7</v>
      </c>
      <c r="D127" s="388">
        <f t="shared" si="103"/>
        <v>128</v>
      </c>
      <c r="E127" s="388">
        <f t="shared" si="104"/>
        <v>128</v>
      </c>
      <c r="F127" s="388">
        <f t="shared" si="105"/>
        <v>0</v>
      </c>
      <c r="G127" s="388">
        <f t="shared" si="80"/>
        <v>-118.69999999999999</v>
      </c>
      <c r="H127" s="388">
        <f t="shared" si="82"/>
        <v>51.88488042156466</v>
      </c>
      <c r="I127" s="388">
        <f t="shared" si="83"/>
        <v>0</v>
      </c>
      <c r="J127" s="388">
        <f t="shared" si="75"/>
        <v>128</v>
      </c>
      <c r="K127" s="389" t="str">
        <f t="shared" si="76"/>
        <v> </v>
      </c>
      <c r="L127" s="396">
        <f t="shared" si="89"/>
        <v>246.7</v>
      </c>
      <c r="M127" s="391">
        <f t="shared" si="99"/>
        <v>128</v>
      </c>
      <c r="N127" s="391">
        <f t="shared" si="67"/>
        <v>128</v>
      </c>
      <c r="O127" s="391">
        <f t="shared" si="60"/>
        <v>0</v>
      </c>
      <c r="P127" s="391">
        <f t="shared" si="69"/>
        <v>-118.69999999999999</v>
      </c>
      <c r="Q127" s="391">
        <f t="shared" si="70"/>
        <v>51.88488042156466</v>
      </c>
      <c r="R127" s="388">
        <f t="shared" si="96"/>
        <v>0</v>
      </c>
      <c r="S127" s="392">
        <f t="shared" si="97"/>
        <v>128</v>
      </c>
      <c r="T127" s="389" t="str">
        <f t="shared" si="90"/>
        <v> </v>
      </c>
      <c r="U127" s="725">
        <v>246.7</v>
      </c>
      <c r="V127" s="713">
        <v>128</v>
      </c>
      <c r="W127" s="746">
        <f t="shared" si="61"/>
        <v>128</v>
      </c>
      <c r="X127" s="391"/>
      <c r="Y127" s="391">
        <f t="shared" si="74"/>
        <v>-118.69999999999999</v>
      </c>
      <c r="Z127" s="391">
        <f t="shared" si="73"/>
        <v>51.88488042156466</v>
      </c>
      <c r="AA127" s="391"/>
      <c r="AB127" s="391">
        <f t="shared" si="91"/>
        <v>128</v>
      </c>
      <c r="AC127" s="393" t="str">
        <f t="shared" si="92"/>
        <v> </v>
      </c>
      <c r="AD127" s="390"/>
      <c r="AE127" s="391"/>
      <c r="AF127" s="391">
        <f t="shared" si="87"/>
        <v>0</v>
      </c>
      <c r="AG127" s="391" t="str">
        <f t="shared" si="88"/>
        <v> </v>
      </c>
      <c r="AH127" s="391"/>
      <c r="AI127" s="391">
        <f t="shared" si="93"/>
        <v>0</v>
      </c>
      <c r="AJ127" s="393" t="str">
        <f t="shared" si="94"/>
        <v> </v>
      </c>
      <c r="AK127" s="390"/>
      <c r="AL127" s="391"/>
      <c r="AM127" s="391">
        <f t="shared" si="98"/>
        <v>0</v>
      </c>
      <c r="AN127" s="388" t="str">
        <f t="shared" si="81"/>
        <v> </v>
      </c>
      <c r="AO127" s="391"/>
      <c r="AP127" s="391">
        <f t="shared" si="95"/>
        <v>0</v>
      </c>
      <c r="AQ127" s="394" t="str">
        <f t="shared" si="79"/>
        <v> </v>
      </c>
      <c r="AR127" s="390"/>
      <c r="AS127" s="391"/>
      <c r="AT127" s="391">
        <f t="shared" si="62"/>
        <v>0</v>
      </c>
      <c r="AU127" s="391"/>
      <c r="AV127" s="388"/>
      <c r="AW127" s="391"/>
      <c r="AX127" s="391"/>
      <c r="AY127" s="388">
        <f t="shared" si="100"/>
        <v>0</v>
      </c>
      <c r="AZ127" s="389" t="str">
        <f t="shared" si="101"/>
        <v> </v>
      </c>
    </row>
    <row r="128" spans="1:52" s="395" customFormat="1" ht="21.75" customHeight="1">
      <c r="A128" s="385" t="s">
        <v>221</v>
      </c>
      <c r="B128" s="386" t="s">
        <v>220</v>
      </c>
      <c r="C128" s="387">
        <f t="shared" si="102"/>
        <v>4431.9</v>
      </c>
      <c r="D128" s="388">
        <f t="shared" si="103"/>
        <v>3066.9</v>
      </c>
      <c r="E128" s="388">
        <f t="shared" si="104"/>
        <v>3066.9</v>
      </c>
      <c r="F128" s="388">
        <f t="shared" si="105"/>
        <v>0</v>
      </c>
      <c r="G128" s="388">
        <f t="shared" si="80"/>
        <v>-1364.9999999999995</v>
      </c>
      <c r="H128" s="388">
        <f t="shared" si="82"/>
        <v>69.20056860488731</v>
      </c>
      <c r="I128" s="388">
        <f t="shared" si="83"/>
        <v>0</v>
      </c>
      <c r="J128" s="388">
        <f t="shared" si="75"/>
        <v>3066.9</v>
      </c>
      <c r="K128" s="389" t="str">
        <f t="shared" si="76"/>
        <v> </v>
      </c>
      <c r="L128" s="390">
        <f t="shared" si="89"/>
        <v>4431.9</v>
      </c>
      <c r="M128" s="391">
        <f t="shared" si="99"/>
        <v>3066.9</v>
      </c>
      <c r="N128" s="391">
        <f t="shared" si="67"/>
        <v>3066.9</v>
      </c>
      <c r="O128" s="391">
        <f t="shared" si="60"/>
        <v>0</v>
      </c>
      <c r="P128" s="391">
        <f t="shared" si="69"/>
        <v>-1364.9999999999995</v>
      </c>
      <c r="Q128" s="391">
        <f t="shared" si="70"/>
        <v>69.20056860488731</v>
      </c>
      <c r="R128" s="388">
        <f t="shared" si="96"/>
        <v>0</v>
      </c>
      <c r="S128" s="392">
        <f t="shared" si="97"/>
        <v>3066.9</v>
      </c>
      <c r="T128" s="389" t="str">
        <f t="shared" si="90"/>
        <v> </v>
      </c>
      <c r="U128" s="725">
        <v>4431.9</v>
      </c>
      <c r="V128" s="720">
        <v>3066.9</v>
      </c>
      <c r="W128" s="746">
        <f t="shared" si="61"/>
        <v>3066.9</v>
      </c>
      <c r="X128" s="391"/>
      <c r="Y128" s="391">
        <f t="shared" si="74"/>
        <v>-1364.9999999999995</v>
      </c>
      <c r="Z128" s="391">
        <f t="shared" si="73"/>
        <v>69.20056860488731</v>
      </c>
      <c r="AA128" s="391"/>
      <c r="AB128" s="391">
        <f t="shared" si="91"/>
        <v>3066.9</v>
      </c>
      <c r="AC128" s="393" t="str">
        <f t="shared" si="92"/>
        <v> </v>
      </c>
      <c r="AD128" s="390"/>
      <c r="AE128" s="391"/>
      <c r="AF128" s="391">
        <f t="shared" si="87"/>
        <v>0</v>
      </c>
      <c r="AG128" s="391" t="str">
        <f t="shared" si="88"/>
        <v> </v>
      </c>
      <c r="AH128" s="391"/>
      <c r="AI128" s="391">
        <f t="shared" si="93"/>
        <v>0</v>
      </c>
      <c r="AJ128" s="393" t="str">
        <f t="shared" si="94"/>
        <v> </v>
      </c>
      <c r="AK128" s="390"/>
      <c r="AL128" s="391"/>
      <c r="AM128" s="391">
        <f t="shared" si="98"/>
        <v>0</v>
      </c>
      <c r="AN128" s="388" t="str">
        <f t="shared" si="81"/>
        <v> </v>
      </c>
      <c r="AO128" s="391"/>
      <c r="AP128" s="391">
        <f t="shared" si="95"/>
        <v>0</v>
      </c>
      <c r="AQ128" s="394" t="str">
        <f t="shared" si="79"/>
        <v> </v>
      </c>
      <c r="AR128" s="390"/>
      <c r="AS128" s="391"/>
      <c r="AT128" s="391">
        <f t="shared" si="62"/>
        <v>0</v>
      </c>
      <c r="AU128" s="391"/>
      <c r="AV128" s="388"/>
      <c r="AW128" s="391"/>
      <c r="AX128" s="391"/>
      <c r="AY128" s="388">
        <f t="shared" si="100"/>
        <v>702</v>
      </c>
      <c r="AZ128" s="389" t="str">
        <f t="shared" si="101"/>
        <v> </v>
      </c>
    </row>
    <row r="129" spans="1:52" s="10" customFormat="1" ht="27" customHeight="1">
      <c r="A129" s="48" t="s">
        <v>259</v>
      </c>
      <c r="B129" s="359" t="s">
        <v>240</v>
      </c>
      <c r="C129" s="323">
        <f t="shared" si="102"/>
        <v>-3858.5000000000036</v>
      </c>
      <c r="D129" s="47">
        <f t="shared" si="103"/>
        <v>-678.0999999999967</v>
      </c>
      <c r="E129" s="47">
        <f t="shared" si="104"/>
        <v>-201.09999999999673</v>
      </c>
      <c r="F129" s="47">
        <f t="shared" si="105"/>
        <v>-476.9999999999999</v>
      </c>
      <c r="G129" s="47">
        <f t="shared" si="80"/>
        <v>3180.400000000007</v>
      </c>
      <c r="H129" s="47">
        <f t="shared" si="82"/>
        <v>17.574186860178724</v>
      </c>
      <c r="I129" s="47">
        <f t="shared" si="83"/>
        <v>0</v>
      </c>
      <c r="J129" s="47">
        <f t="shared" si="75"/>
        <v>-678.0999999999967</v>
      </c>
      <c r="K129" s="218" t="str">
        <f t="shared" si="76"/>
        <v> </v>
      </c>
      <c r="L129" s="203">
        <f t="shared" si="89"/>
        <v>-3516.7000000000025</v>
      </c>
      <c r="M129" s="46">
        <f t="shared" si="99"/>
        <v>-1380.0999999999967</v>
      </c>
      <c r="N129" s="46">
        <f t="shared" si="67"/>
        <v>-899.0999999999967</v>
      </c>
      <c r="O129" s="46">
        <f t="shared" si="60"/>
        <v>-480.9999999999999</v>
      </c>
      <c r="P129" s="46">
        <f t="shared" si="69"/>
        <v>2136.600000000006</v>
      </c>
      <c r="Q129" s="46">
        <f t="shared" si="70"/>
        <v>39.24417778030528</v>
      </c>
      <c r="R129" s="47">
        <f t="shared" si="96"/>
        <v>0</v>
      </c>
      <c r="S129" s="119">
        <f t="shared" si="97"/>
        <v>-1380.0999999999967</v>
      </c>
      <c r="T129" s="218" t="str">
        <f t="shared" si="90"/>
        <v> </v>
      </c>
      <c r="U129" s="633">
        <f>U12-U76</f>
        <v>-3483.2000000000007</v>
      </c>
      <c r="V129" s="694">
        <f>V12-V76</f>
        <v>-2180.2999999999975</v>
      </c>
      <c r="W129" s="732">
        <f t="shared" si="61"/>
        <v>-1699.2999999999975</v>
      </c>
      <c r="X129" s="733">
        <f>X12-X76</f>
        <v>-480.9999999999999</v>
      </c>
      <c r="Y129" s="46">
        <f t="shared" si="74"/>
        <v>1302.9000000000033</v>
      </c>
      <c r="Z129" s="46">
        <f t="shared" si="73"/>
        <v>62.594740468534596</v>
      </c>
      <c r="AA129" s="46">
        <f>AA12-AA76</f>
        <v>0</v>
      </c>
      <c r="AB129" s="46">
        <f t="shared" si="91"/>
        <v>-2180.2999999999975</v>
      </c>
      <c r="AC129" s="204" t="str">
        <f t="shared" si="92"/>
        <v> </v>
      </c>
      <c r="AD129" s="203">
        <f>AD12-AD76</f>
        <v>-33.50000000000182</v>
      </c>
      <c r="AE129" s="46">
        <f>AE12-AE76</f>
        <v>349.7000000000007</v>
      </c>
      <c r="AF129" s="46">
        <f t="shared" si="87"/>
        <v>383.20000000000255</v>
      </c>
      <c r="AG129" s="46" t="str">
        <f t="shared" si="88"/>
        <v>&lt;0</v>
      </c>
      <c r="AH129" s="46">
        <f>AH12-AH76</f>
        <v>0</v>
      </c>
      <c r="AI129" s="46">
        <f t="shared" si="93"/>
        <v>349.7000000000007</v>
      </c>
      <c r="AJ129" s="204" t="str">
        <f t="shared" si="94"/>
        <v> </v>
      </c>
      <c r="AK129" s="203">
        <f>AK12-AK76</f>
        <v>0</v>
      </c>
      <c r="AL129" s="46">
        <f>AL12-AL76</f>
        <v>450.5</v>
      </c>
      <c r="AM129" s="46">
        <f t="shared" si="98"/>
        <v>450.5</v>
      </c>
      <c r="AN129" s="47" t="str">
        <f t="shared" si="81"/>
        <v> </v>
      </c>
      <c r="AO129" s="46">
        <f>AO12-AO76</f>
        <v>0</v>
      </c>
      <c r="AP129" s="46">
        <f t="shared" si="95"/>
        <v>450.5</v>
      </c>
      <c r="AQ129" s="283" t="str">
        <f t="shared" si="79"/>
        <v> </v>
      </c>
      <c r="AR129" s="593">
        <f>AR12-AR76</f>
        <v>-341.8000000000011</v>
      </c>
      <c r="AS129" s="594">
        <f>AS12-AS76</f>
        <v>702</v>
      </c>
      <c r="AT129" s="594">
        <f t="shared" si="62"/>
        <v>698</v>
      </c>
      <c r="AU129" s="594">
        <f>AU12-AU76</f>
        <v>4</v>
      </c>
      <c r="AV129" s="595">
        <f t="shared" si="85"/>
        <v>1043.800000000001</v>
      </c>
      <c r="AW129" s="46" t="str">
        <f t="shared" si="106"/>
        <v>&lt;0</v>
      </c>
      <c r="AX129" s="97">
        <f>AX12-AX76</f>
        <v>0</v>
      </c>
      <c r="AY129" s="47">
        <f t="shared" si="100"/>
        <v>-702</v>
      </c>
      <c r="AZ129" s="218" t="str">
        <f t="shared" si="101"/>
        <v> </v>
      </c>
    </row>
    <row r="130" spans="1:52" ht="30" customHeight="1">
      <c r="A130" s="100" t="s">
        <v>215</v>
      </c>
      <c r="B130" s="360" t="s">
        <v>239</v>
      </c>
      <c r="C130" s="365">
        <f t="shared" si="102"/>
        <v>3858.5000000000036</v>
      </c>
      <c r="D130" s="99">
        <f t="shared" si="103"/>
        <v>678.0999999999967</v>
      </c>
      <c r="E130" s="99">
        <f t="shared" si="104"/>
        <v>201.09999999999673</v>
      </c>
      <c r="F130" s="99">
        <f t="shared" si="105"/>
        <v>476.9999999999999</v>
      </c>
      <c r="G130" s="99">
        <f t="shared" si="80"/>
        <v>-3180.400000000007</v>
      </c>
      <c r="H130" s="99">
        <f t="shared" si="82"/>
        <v>17.574186860178724</v>
      </c>
      <c r="I130" s="99">
        <f t="shared" si="83"/>
        <v>0</v>
      </c>
      <c r="J130" s="99">
        <f t="shared" si="75"/>
        <v>678.0999999999967</v>
      </c>
      <c r="K130" s="234" t="str">
        <f t="shared" si="76"/>
        <v> </v>
      </c>
      <c r="L130" s="571">
        <f t="shared" si="89"/>
        <v>3516.7000000000025</v>
      </c>
      <c r="M130" s="572">
        <f t="shared" si="99"/>
        <v>1380.0999999999967</v>
      </c>
      <c r="N130" s="572">
        <f t="shared" si="67"/>
        <v>899.0999999999967</v>
      </c>
      <c r="O130" s="572">
        <f t="shared" si="60"/>
        <v>480.9999999999999</v>
      </c>
      <c r="P130" s="572">
        <f t="shared" si="69"/>
        <v>-2136.600000000006</v>
      </c>
      <c r="Q130" s="572">
        <f t="shared" si="70"/>
        <v>39.24417778030528</v>
      </c>
      <c r="R130" s="99">
        <f t="shared" si="96"/>
        <v>0</v>
      </c>
      <c r="S130" s="133">
        <f t="shared" si="97"/>
        <v>1380.0999999999967</v>
      </c>
      <c r="T130" s="234" t="str">
        <f t="shared" si="90"/>
        <v> </v>
      </c>
      <c r="U130" s="688">
        <f>-U129</f>
        <v>3483.2000000000007</v>
      </c>
      <c r="V130" s="714">
        <f>-V129</f>
        <v>2180.2999999999975</v>
      </c>
      <c r="W130" s="734">
        <f t="shared" si="61"/>
        <v>1699.2999999999975</v>
      </c>
      <c r="X130" s="735">
        <f>-X129</f>
        <v>480.9999999999999</v>
      </c>
      <c r="Y130" s="572">
        <f t="shared" si="74"/>
        <v>-1302.9000000000033</v>
      </c>
      <c r="Z130" s="572">
        <f t="shared" si="73"/>
        <v>62.594740468534596</v>
      </c>
      <c r="AA130" s="572">
        <f>-AA129</f>
        <v>0</v>
      </c>
      <c r="AB130" s="572">
        <f t="shared" si="91"/>
        <v>2180.2999999999975</v>
      </c>
      <c r="AC130" s="575" t="str">
        <f t="shared" si="92"/>
        <v> </v>
      </c>
      <c r="AD130" s="571">
        <f>-AD129</f>
        <v>33.50000000000182</v>
      </c>
      <c r="AE130" s="572">
        <f>-AE129</f>
        <v>-349.7000000000007</v>
      </c>
      <c r="AF130" s="572">
        <f t="shared" si="87"/>
        <v>-383.20000000000255</v>
      </c>
      <c r="AG130" s="572" t="str">
        <f t="shared" si="88"/>
        <v>&lt;0</v>
      </c>
      <c r="AH130" s="572">
        <f>-AH129</f>
        <v>0</v>
      </c>
      <c r="AI130" s="572">
        <f t="shared" si="93"/>
        <v>-349.7000000000007</v>
      </c>
      <c r="AJ130" s="575" t="str">
        <f t="shared" si="94"/>
        <v> </v>
      </c>
      <c r="AK130" s="571">
        <f>-AK129</f>
        <v>0</v>
      </c>
      <c r="AL130" s="572">
        <f>-AL129</f>
        <v>-450.5</v>
      </c>
      <c r="AM130" s="572">
        <f t="shared" si="98"/>
        <v>-450.5</v>
      </c>
      <c r="AN130" s="99" t="str">
        <f t="shared" si="81"/>
        <v> </v>
      </c>
      <c r="AO130" s="572">
        <f>-AO129</f>
        <v>0</v>
      </c>
      <c r="AP130" s="572">
        <f t="shared" si="95"/>
        <v>-450.5</v>
      </c>
      <c r="AQ130" s="304" t="str">
        <f t="shared" si="79"/>
        <v> </v>
      </c>
      <c r="AR130" s="571">
        <f>-AR129</f>
        <v>341.8000000000011</v>
      </c>
      <c r="AS130" s="572">
        <f>-AS129</f>
        <v>-702</v>
      </c>
      <c r="AT130" s="572">
        <f t="shared" si="62"/>
        <v>-698</v>
      </c>
      <c r="AU130" s="572">
        <f>-AU129</f>
        <v>-4</v>
      </c>
      <c r="AV130" s="573">
        <f t="shared" si="85"/>
        <v>-1043.800000000001</v>
      </c>
      <c r="AW130" s="574" t="str">
        <f t="shared" si="106"/>
        <v>&lt;0</v>
      </c>
      <c r="AX130" s="98">
        <f>-AX129</f>
        <v>0</v>
      </c>
      <c r="AY130" s="99">
        <f t="shared" si="100"/>
        <v>13.9</v>
      </c>
      <c r="AZ130" s="234" t="str">
        <f t="shared" si="101"/>
        <v> </v>
      </c>
    </row>
    <row r="131" spans="1:52" ht="24.75" customHeight="1">
      <c r="A131" s="340" t="s">
        <v>91</v>
      </c>
      <c r="B131" s="620" t="s">
        <v>92</v>
      </c>
      <c r="C131" s="203">
        <f>C132+C137+C140+C143+C148+C151+C155+C158+C163</f>
        <v>3</v>
      </c>
      <c r="D131" s="46">
        <f>D132+D137+D140+D143+D148+D151+D155+D158+D163</f>
        <v>357.1</v>
      </c>
      <c r="E131" s="46">
        <f>E132+E137+E140+E143+E148+E151+E155+E158+E163</f>
        <v>401.1</v>
      </c>
      <c r="F131" s="46">
        <f>F132+F137+F140+F143+F148+F151+F155+F158+F163</f>
        <v>-19.000000000000007</v>
      </c>
      <c r="G131" s="46">
        <f t="shared" si="80"/>
        <v>354.1</v>
      </c>
      <c r="H131" s="46" t="str">
        <f t="shared" si="82"/>
        <v>&gt;200</v>
      </c>
      <c r="I131" s="46">
        <f t="shared" si="83"/>
        <v>0</v>
      </c>
      <c r="J131" s="46">
        <f t="shared" si="75"/>
        <v>357.1</v>
      </c>
      <c r="K131" s="204" t="str">
        <f t="shared" si="76"/>
        <v> </v>
      </c>
      <c r="L131" s="203">
        <f t="shared" si="89"/>
        <v>27.39999999999999</v>
      </c>
      <c r="M131" s="46">
        <f t="shared" si="99"/>
        <v>354</v>
      </c>
      <c r="N131" s="46">
        <f t="shared" si="67"/>
        <v>400.09999999999997</v>
      </c>
      <c r="O131" s="46">
        <f t="shared" si="60"/>
        <v>-21.10000000000001</v>
      </c>
      <c r="P131" s="46">
        <f t="shared" si="69"/>
        <v>326.6</v>
      </c>
      <c r="Q131" s="46" t="str">
        <f t="shared" si="70"/>
        <v>&gt;200</v>
      </c>
      <c r="R131" s="46">
        <f t="shared" si="96"/>
        <v>0</v>
      </c>
      <c r="S131" s="134">
        <f t="shared" si="97"/>
        <v>354</v>
      </c>
      <c r="T131" s="204" t="str">
        <f t="shared" si="90"/>
        <v> </v>
      </c>
      <c r="U131" s="203">
        <f>U132+U137+U140+U143+U148+U151+U155+U158+U163</f>
        <v>27.39999999999999</v>
      </c>
      <c r="V131" s="694">
        <f>V132+V137+V140+V143+V148+V151+V155+V158+V163</f>
        <v>354</v>
      </c>
      <c r="W131" s="732">
        <f>W132+W137+W140+W143+W148+W151+W155+W158+W163</f>
        <v>400.09999999999997</v>
      </c>
      <c r="X131" s="733">
        <f>X132+X137+X140+X143+X148+X151+X155+X158+X163</f>
        <v>-21.10000000000001</v>
      </c>
      <c r="Y131" s="46">
        <f t="shared" si="74"/>
        <v>326.6</v>
      </c>
      <c r="Z131" s="46" t="str">
        <f t="shared" si="73"/>
        <v>&gt;200</v>
      </c>
      <c r="AA131" s="46">
        <f>AA132+AA137+AA140+AA143+AA148+AA151+AA155+AA158+AA163</f>
        <v>0</v>
      </c>
      <c r="AB131" s="46">
        <f t="shared" si="91"/>
        <v>354</v>
      </c>
      <c r="AC131" s="204" t="str">
        <f t="shared" si="92"/>
        <v> </v>
      </c>
      <c r="AD131" s="203">
        <f>AD132+AD137+AD140+AD143+AD148+AD151+AD155+AD158+AD163</f>
        <v>0</v>
      </c>
      <c r="AE131" s="46">
        <f>AE132+AE137+AE140+AE143+AE148+AE151+AE155+AE158+AE163</f>
        <v>0</v>
      </c>
      <c r="AF131" s="46">
        <f t="shared" si="87"/>
        <v>0</v>
      </c>
      <c r="AG131" s="46" t="str">
        <f t="shared" si="88"/>
        <v> </v>
      </c>
      <c r="AH131" s="46">
        <f>AH132+AH137+AH140+AH143+AH148+AH151+AH155+AH158+AH163</f>
        <v>0</v>
      </c>
      <c r="AI131" s="46">
        <f t="shared" si="93"/>
        <v>0</v>
      </c>
      <c r="AJ131" s="204" t="str">
        <f t="shared" si="94"/>
        <v> </v>
      </c>
      <c r="AK131" s="203">
        <f>AK132+AK137+AK140+AK143+AK148+AK151+AK155+AK158+AK163</f>
        <v>0</v>
      </c>
      <c r="AL131" s="46">
        <f>AL132+AL137+AL140+AL143+AL148+AL151+AL155+AL158+AL163</f>
        <v>0</v>
      </c>
      <c r="AM131" s="46">
        <f t="shared" si="98"/>
        <v>0</v>
      </c>
      <c r="AN131" s="46" t="str">
        <f t="shared" si="81"/>
        <v> </v>
      </c>
      <c r="AO131" s="46">
        <f>AO132+AO137+AO140+AO143+AO148+AO151+AO155+AO158+AO163</f>
        <v>0</v>
      </c>
      <c r="AP131" s="46">
        <f t="shared" si="95"/>
        <v>0</v>
      </c>
      <c r="AQ131" s="275" t="str">
        <f t="shared" si="79"/>
        <v> </v>
      </c>
      <c r="AR131" s="596">
        <f>AR132+AR137+AR140+AR143+AR148+AR151+AR155+AR158+AR163</f>
        <v>16.3</v>
      </c>
      <c r="AS131" s="597">
        <f>AS132+AS137+AS140+AS143+AS148+AS151+AS155+AS158+AS163</f>
        <v>13.9</v>
      </c>
      <c r="AT131" s="597">
        <f t="shared" si="62"/>
        <v>11.799999999999999</v>
      </c>
      <c r="AU131" s="597">
        <f>AU132+AU137+AU140+AU143+AU148+AU151+AU155+AU158+AU163</f>
        <v>2.1000000000000014</v>
      </c>
      <c r="AV131" s="598">
        <f t="shared" si="85"/>
        <v>-2.4000000000000004</v>
      </c>
      <c r="AW131" s="46">
        <f t="shared" si="106"/>
        <v>85.2760736196319</v>
      </c>
      <c r="AX131" s="101">
        <f>AX132+AX137+AX140+AX143+AX148+AX151+AX155+AX158+AX163</f>
        <v>0</v>
      </c>
      <c r="AY131" s="46">
        <f t="shared" si="100"/>
        <v>10.1</v>
      </c>
      <c r="AZ131" s="204" t="str">
        <f t="shared" si="101"/>
        <v> </v>
      </c>
    </row>
    <row r="132" spans="1:52" s="10" customFormat="1" ht="19.5" customHeight="1">
      <c r="A132" s="103" t="s">
        <v>94</v>
      </c>
      <c r="B132" s="361" t="s">
        <v>93</v>
      </c>
      <c r="C132" s="233">
        <f t="shared" si="102"/>
        <v>116.7</v>
      </c>
      <c r="D132" s="77">
        <f t="shared" si="103"/>
        <v>313.40000000000003</v>
      </c>
      <c r="E132" s="77">
        <f aca="true" t="shared" si="107" ref="E132:E140">W132+AE132+AL132+AT132</f>
        <v>313.40000000000003</v>
      </c>
      <c r="F132" s="77">
        <f aca="true" t="shared" si="108" ref="F132:F143">O132+AU132</f>
        <v>0</v>
      </c>
      <c r="G132" s="77">
        <f t="shared" si="80"/>
        <v>196.70000000000005</v>
      </c>
      <c r="H132" s="77" t="str">
        <f t="shared" si="82"/>
        <v>&gt;200</v>
      </c>
      <c r="I132" s="102">
        <f t="shared" si="83"/>
        <v>0</v>
      </c>
      <c r="J132" s="102">
        <f t="shared" si="75"/>
        <v>313.40000000000003</v>
      </c>
      <c r="K132" s="235" t="str">
        <f t="shared" si="76"/>
        <v> </v>
      </c>
      <c r="L132" s="233">
        <f t="shared" si="89"/>
        <v>113.5</v>
      </c>
      <c r="M132" s="77">
        <f t="shared" si="99"/>
        <v>303.3</v>
      </c>
      <c r="N132" s="77">
        <f t="shared" si="67"/>
        <v>303.3</v>
      </c>
      <c r="O132" s="77">
        <f t="shared" si="60"/>
        <v>0</v>
      </c>
      <c r="P132" s="77">
        <f t="shared" si="69"/>
        <v>189.8</v>
      </c>
      <c r="Q132" s="77" t="str">
        <f t="shared" si="70"/>
        <v>&gt;200</v>
      </c>
      <c r="R132" s="102">
        <f aca="true" t="shared" si="109" ref="R132:R163">AA132+AH132+AO132</f>
        <v>0</v>
      </c>
      <c r="S132" s="135">
        <f aca="true" t="shared" si="110" ref="S132:S163">M132-R132</f>
        <v>303.3</v>
      </c>
      <c r="T132" s="235" t="str">
        <f aca="true" t="shared" si="111" ref="T132:T163">IF(R132&lt;&gt;0,IF(M132/R132*100&lt;0,"&lt;0",IF(M132/R132*100&gt;200,"&gt;200",M132/R132*100))," ")</f>
        <v> </v>
      </c>
      <c r="U132" s="233">
        <f>U133+U134+U135+U136</f>
        <v>113.5</v>
      </c>
      <c r="V132" s="706">
        <f>V133+V134+V135+V136</f>
        <v>303.3</v>
      </c>
      <c r="W132" s="740">
        <f t="shared" si="61"/>
        <v>303.3</v>
      </c>
      <c r="X132" s="77">
        <f>X133+X134+X135+X136</f>
        <v>0</v>
      </c>
      <c r="Y132" s="77">
        <f t="shared" si="74"/>
        <v>189.8</v>
      </c>
      <c r="Z132" s="77" t="str">
        <f t="shared" si="73"/>
        <v>&gt;200</v>
      </c>
      <c r="AA132" s="77"/>
      <c r="AB132" s="77">
        <f aca="true" t="shared" si="112" ref="AB132:AB163">V132-AA132</f>
        <v>303.3</v>
      </c>
      <c r="AC132" s="216" t="str">
        <f aca="true" t="shared" si="113" ref="AC132:AC163">IF(AA132&lt;&gt;0,IF(V132/AA132*100&lt;0,"&lt;0",IF(V132/AA132*100&gt;200,"&gt;200",V132/AA132*100))," ")</f>
        <v> </v>
      </c>
      <c r="AD132" s="237"/>
      <c r="AE132" s="87"/>
      <c r="AF132" s="87">
        <f aca="true" t="shared" si="114" ref="AF132:AF163">AE132-AD132</f>
        <v>0</v>
      </c>
      <c r="AG132" s="87" t="str">
        <f aca="true" t="shared" si="115" ref="AG132:AG163">IF(AD132&lt;&gt;0,IF(AE132/AD132*100&lt;0,"&lt;0",IF(AE132/AD132*100&gt;200,"&gt;200",AE132/AD132*100))," ")</f>
        <v> </v>
      </c>
      <c r="AH132" s="87"/>
      <c r="AI132" s="87">
        <f aca="true" t="shared" si="116" ref="AI132:AI163">AE132-AH132</f>
        <v>0</v>
      </c>
      <c r="AJ132" s="279" t="str">
        <f aca="true" t="shared" si="117" ref="AJ132:AJ163">IF(AH132&lt;&gt;0,IF(AE132/AH132*100&lt;0,"&lt;0",IF(AE132/AH132*100&gt;200,"&gt;200",AE132/AH132*100))," ")</f>
        <v> </v>
      </c>
      <c r="AK132" s="237"/>
      <c r="AL132" s="87"/>
      <c r="AM132" s="87">
        <f aca="true" t="shared" si="118" ref="AM132:AM163">AL132-AK132</f>
        <v>0</v>
      </c>
      <c r="AN132" s="102" t="str">
        <f t="shared" si="81"/>
        <v> </v>
      </c>
      <c r="AO132" s="87"/>
      <c r="AP132" s="87">
        <f aca="true" t="shared" si="119" ref="AP132:AP163">AL132-AO132</f>
        <v>0</v>
      </c>
      <c r="AQ132" s="305" t="str">
        <f t="shared" si="79"/>
        <v> </v>
      </c>
      <c r="AR132" s="233">
        <f>AR133+AR134+AR135+AR136</f>
        <v>3.2</v>
      </c>
      <c r="AS132" s="77">
        <f>AS133+AS134+AS135+AS136</f>
        <v>10.1</v>
      </c>
      <c r="AT132" s="77">
        <f t="shared" si="62"/>
        <v>10.1</v>
      </c>
      <c r="AU132" s="77">
        <f>AU133+AU134+AU135+AU136</f>
        <v>0</v>
      </c>
      <c r="AV132" s="107">
        <f t="shared" si="85"/>
        <v>6.8999999999999995</v>
      </c>
      <c r="AW132" s="59" t="str">
        <f t="shared" si="106"/>
        <v>&gt;200</v>
      </c>
      <c r="AX132" s="87">
        <f>AX133+AX134+AX135+AX136</f>
        <v>0</v>
      </c>
      <c r="AY132" s="102">
        <f t="shared" si="100"/>
        <v>0</v>
      </c>
      <c r="AZ132" s="235" t="str">
        <f t="shared" si="101"/>
        <v> </v>
      </c>
    </row>
    <row r="133" spans="1:52" ht="17.25" customHeight="1">
      <c r="A133" s="76" t="s">
        <v>98</v>
      </c>
      <c r="B133" s="362" t="s">
        <v>95</v>
      </c>
      <c r="C133" s="207">
        <f t="shared" si="102"/>
        <v>0</v>
      </c>
      <c r="D133" s="52">
        <f t="shared" si="103"/>
        <v>0</v>
      </c>
      <c r="E133" s="52">
        <f t="shared" si="107"/>
        <v>0</v>
      </c>
      <c r="F133" s="52">
        <f t="shared" si="108"/>
        <v>0</v>
      </c>
      <c r="G133" s="52">
        <f t="shared" si="80"/>
        <v>0</v>
      </c>
      <c r="H133" s="52" t="str">
        <f t="shared" si="82"/>
        <v> </v>
      </c>
      <c r="I133" s="75">
        <f t="shared" si="83"/>
        <v>0</v>
      </c>
      <c r="J133" s="75">
        <f t="shared" si="75"/>
        <v>0</v>
      </c>
      <c r="K133" s="236" t="str">
        <f t="shared" si="76"/>
        <v> </v>
      </c>
      <c r="L133" s="207">
        <f t="shared" si="89"/>
        <v>0</v>
      </c>
      <c r="M133" s="52">
        <f t="shared" si="99"/>
        <v>0</v>
      </c>
      <c r="N133" s="52">
        <f t="shared" si="67"/>
        <v>0</v>
      </c>
      <c r="O133" s="52">
        <f t="shared" si="60"/>
        <v>0</v>
      </c>
      <c r="P133" s="52">
        <f t="shared" si="69"/>
        <v>0</v>
      </c>
      <c r="Q133" s="52" t="str">
        <f t="shared" si="70"/>
        <v> </v>
      </c>
      <c r="R133" s="75">
        <f t="shared" si="109"/>
        <v>0</v>
      </c>
      <c r="S133" s="128">
        <f t="shared" si="110"/>
        <v>0</v>
      </c>
      <c r="T133" s="236" t="str">
        <f t="shared" si="111"/>
        <v> </v>
      </c>
      <c r="U133" s="207"/>
      <c r="V133" s="696"/>
      <c r="W133" s="668">
        <f t="shared" si="61"/>
        <v>0</v>
      </c>
      <c r="X133" s="52"/>
      <c r="Y133" s="52">
        <f t="shared" si="74"/>
        <v>0</v>
      </c>
      <c r="Z133" s="52" t="str">
        <f t="shared" si="73"/>
        <v> </v>
      </c>
      <c r="AA133" s="52"/>
      <c r="AB133" s="52">
        <f t="shared" si="112"/>
        <v>0</v>
      </c>
      <c r="AC133" s="208" t="str">
        <f t="shared" si="113"/>
        <v> </v>
      </c>
      <c r="AD133" s="207"/>
      <c r="AE133" s="52"/>
      <c r="AF133" s="52">
        <f t="shared" si="114"/>
        <v>0</v>
      </c>
      <c r="AG133" s="52" t="str">
        <f t="shared" si="115"/>
        <v> </v>
      </c>
      <c r="AH133" s="52"/>
      <c r="AI133" s="52">
        <f t="shared" si="116"/>
        <v>0</v>
      </c>
      <c r="AJ133" s="208" t="str">
        <f t="shared" si="117"/>
        <v> </v>
      </c>
      <c r="AK133" s="207"/>
      <c r="AL133" s="52"/>
      <c r="AM133" s="52">
        <f t="shared" si="118"/>
        <v>0</v>
      </c>
      <c r="AN133" s="75" t="str">
        <f t="shared" si="81"/>
        <v> </v>
      </c>
      <c r="AO133" s="52"/>
      <c r="AP133" s="52">
        <f t="shared" si="119"/>
        <v>0</v>
      </c>
      <c r="AQ133" s="296" t="str">
        <f t="shared" si="79"/>
        <v> </v>
      </c>
      <c r="AR133" s="207"/>
      <c r="AS133" s="52"/>
      <c r="AT133" s="52">
        <f t="shared" si="62"/>
        <v>0</v>
      </c>
      <c r="AU133" s="52"/>
      <c r="AV133" s="75">
        <f t="shared" si="85"/>
        <v>0</v>
      </c>
      <c r="AW133" s="59" t="str">
        <f t="shared" si="106"/>
        <v> </v>
      </c>
      <c r="AX133" s="52"/>
      <c r="AY133" s="75">
        <f t="shared" si="100"/>
        <v>0</v>
      </c>
      <c r="AZ133" s="236" t="str">
        <f t="shared" si="101"/>
        <v> </v>
      </c>
    </row>
    <row r="134" spans="1:52" ht="23.25" customHeight="1">
      <c r="A134" s="76" t="s">
        <v>99</v>
      </c>
      <c r="B134" s="362" t="s">
        <v>96</v>
      </c>
      <c r="C134" s="207">
        <f t="shared" si="102"/>
        <v>0</v>
      </c>
      <c r="D134" s="52">
        <f t="shared" si="103"/>
        <v>0</v>
      </c>
      <c r="E134" s="52">
        <f t="shared" si="107"/>
        <v>0</v>
      </c>
      <c r="F134" s="52">
        <f t="shared" si="108"/>
        <v>0</v>
      </c>
      <c r="G134" s="52">
        <f t="shared" si="80"/>
        <v>0</v>
      </c>
      <c r="H134" s="52" t="str">
        <f t="shared" si="82"/>
        <v> </v>
      </c>
      <c r="I134" s="75">
        <f t="shared" si="83"/>
        <v>0</v>
      </c>
      <c r="J134" s="75">
        <f t="shared" si="75"/>
        <v>0</v>
      </c>
      <c r="K134" s="236" t="str">
        <f t="shared" si="76"/>
        <v> </v>
      </c>
      <c r="L134" s="207">
        <f t="shared" si="89"/>
        <v>0</v>
      </c>
      <c r="M134" s="52">
        <f t="shared" si="99"/>
        <v>0</v>
      </c>
      <c r="N134" s="52">
        <f t="shared" si="67"/>
        <v>0</v>
      </c>
      <c r="O134" s="52">
        <f t="shared" si="60"/>
        <v>0</v>
      </c>
      <c r="P134" s="52">
        <f t="shared" si="69"/>
        <v>0</v>
      </c>
      <c r="Q134" s="52" t="str">
        <f t="shared" si="70"/>
        <v> </v>
      </c>
      <c r="R134" s="75">
        <f t="shared" si="109"/>
        <v>0</v>
      </c>
      <c r="S134" s="128">
        <f t="shared" si="110"/>
        <v>0</v>
      </c>
      <c r="T134" s="236" t="str">
        <f t="shared" si="111"/>
        <v> </v>
      </c>
      <c r="U134" s="207"/>
      <c r="V134" s="696"/>
      <c r="W134" s="668">
        <f t="shared" si="61"/>
        <v>0</v>
      </c>
      <c r="X134" s="52"/>
      <c r="Y134" s="52">
        <f t="shared" si="74"/>
        <v>0</v>
      </c>
      <c r="Z134" s="52" t="str">
        <f t="shared" si="73"/>
        <v> </v>
      </c>
      <c r="AA134" s="52"/>
      <c r="AB134" s="52">
        <f t="shared" si="112"/>
        <v>0</v>
      </c>
      <c r="AC134" s="208" t="str">
        <f t="shared" si="113"/>
        <v> </v>
      </c>
      <c r="AD134" s="207"/>
      <c r="AE134" s="52"/>
      <c r="AF134" s="52">
        <f t="shared" si="114"/>
        <v>0</v>
      </c>
      <c r="AG134" s="52" t="str">
        <f t="shared" si="115"/>
        <v> </v>
      </c>
      <c r="AH134" s="52"/>
      <c r="AI134" s="52">
        <f t="shared" si="116"/>
        <v>0</v>
      </c>
      <c r="AJ134" s="208" t="str">
        <f t="shared" si="117"/>
        <v> </v>
      </c>
      <c r="AK134" s="207"/>
      <c r="AL134" s="52"/>
      <c r="AM134" s="52">
        <f t="shared" si="118"/>
        <v>0</v>
      </c>
      <c r="AN134" s="75" t="str">
        <f t="shared" si="81"/>
        <v> </v>
      </c>
      <c r="AO134" s="52"/>
      <c r="AP134" s="52">
        <f t="shared" si="119"/>
        <v>0</v>
      </c>
      <c r="AQ134" s="296" t="str">
        <f t="shared" si="79"/>
        <v> </v>
      </c>
      <c r="AR134" s="207"/>
      <c r="AS134" s="52"/>
      <c r="AT134" s="52">
        <f t="shared" si="62"/>
        <v>0</v>
      </c>
      <c r="AU134" s="52"/>
      <c r="AV134" s="75">
        <f t="shared" si="85"/>
        <v>0</v>
      </c>
      <c r="AW134" s="59" t="str">
        <f t="shared" si="106"/>
        <v> </v>
      </c>
      <c r="AX134" s="52"/>
      <c r="AY134" s="75">
        <f t="shared" si="100"/>
        <v>10.1</v>
      </c>
      <c r="AZ134" s="236" t="str">
        <f t="shared" si="101"/>
        <v> </v>
      </c>
    </row>
    <row r="135" spans="1:52" ht="19.5" customHeight="1">
      <c r="A135" s="76" t="s">
        <v>101</v>
      </c>
      <c r="B135" s="362" t="s">
        <v>97</v>
      </c>
      <c r="C135" s="207">
        <f t="shared" si="102"/>
        <v>106.7</v>
      </c>
      <c r="D135" s="52">
        <f t="shared" si="103"/>
        <v>294.1</v>
      </c>
      <c r="E135" s="52">
        <f t="shared" si="107"/>
        <v>294.1</v>
      </c>
      <c r="F135" s="52">
        <f t="shared" si="108"/>
        <v>0</v>
      </c>
      <c r="G135" s="52">
        <f t="shared" si="80"/>
        <v>187.40000000000003</v>
      </c>
      <c r="H135" s="52" t="str">
        <f t="shared" si="82"/>
        <v>&gt;200</v>
      </c>
      <c r="I135" s="75">
        <f t="shared" si="83"/>
        <v>0</v>
      </c>
      <c r="J135" s="75">
        <f t="shared" si="75"/>
        <v>294.1</v>
      </c>
      <c r="K135" s="236" t="str">
        <f t="shared" si="76"/>
        <v> </v>
      </c>
      <c r="L135" s="207">
        <f t="shared" si="89"/>
        <v>103.5</v>
      </c>
      <c r="M135" s="52">
        <f t="shared" si="99"/>
        <v>284</v>
      </c>
      <c r="N135" s="52">
        <f t="shared" si="67"/>
        <v>284</v>
      </c>
      <c r="O135" s="52">
        <f t="shared" si="60"/>
        <v>0</v>
      </c>
      <c r="P135" s="52">
        <f t="shared" si="69"/>
        <v>180.5</v>
      </c>
      <c r="Q135" s="52" t="str">
        <f t="shared" si="70"/>
        <v>&gt;200</v>
      </c>
      <c r="R135" s="75">
        <f t="shared" si="109"/>
        <v>0</v>
      </c>
      <c r="S135" s="128">
        <f t="shared" si="110"/>
        <v>284</v>
      </c>
      <c r="T135" s="236" t="str">
        <f t="shared" si="111"/>
        <v> </v>
      </c>
      <c r="U135" s="207">
        <v>103.5</v>
      </c>
      <c r="V135" s="696">
        <v>284</v>
      </c>
      <c r="W135" s="668">
        <f t="shared" si="61"/>
        <v>284</v>
      </c>
      <c r="X135" s="52"/>
      <c r="Y135" s="52">
        <f t="shared" si="74"/>
        <v>180.5</v>
      </c>
      <c r="Z135" s="52" t="str">
        <f t="shared" si="73"/>
        <v>&gt;200</v>
      </c>
      <c r="AA135" s="52"/>
      <c r="AB135" s="52">
        <f t="shared" si="112"/>
        <v>284</v>
      </c>
      <c r="AC135" s="208" t="str">
        <f t="shared" si="113"/>
        <v> </v>
      </c>
      <c r="AD135" s="207"/>
      <c r="AE135" s="52"/>
      <c r="AF135" s="52">
        <f t="shared" si="114"/>
        <v>0</v>
      </c>
      <c r="AG135" s="52" t="str">
        <f t="shared" si="115"/>
        <v> </v>
      </c>
      <c r="AH135" s="52"/>
      <c r="AI135" s="52">
        <f t="shared" si="116"/>
        <v>0</v>
      </c>
      <c r="AJ135" s="208" t="str">
        <f t="shared" si="117"/>
        <v> </v>
      </c>
      <c r="AK135" s="207"/>
      <c r="AL135" s="52"/>
      <c r="AM135" s="52">
        <f t="shared" si="118"/>
        <v>0</v>
      </c>
      <c r="AN135" s="75" t="str">
        <f t="shared" si="81"/>
        <v> </v>
      </c>
      <c r="AO135" s="52"/>
      <c r="AP135" s="52">
        <f t="shared" si="119"/>
        <v>0</v>
      </c>
      <c r="AQ135" s="296" t="str">
        <f t="shared" si="79"/>
        <v> </v>
      </c>
      <c r="AR135" s="207">
        <v>3.2</v>
      </c>
      <c r="AS135" s="52">
        <v>10.1</v>
      </c>
      <c r="AT135" s="52">
        <f t="shared" si="62"/>
        <v>10.1</v>
      </c>
      <c r="AU135" s="52"/>
      <c r="AV135" s="190">
        <f t="shared" si="85"/>
        <v>6.8999999999999995</v>
      </c>
      <c r="AW135" s="59" t="str">
        <f t="shared" si="106"/>
        <v>&gt;200</v>
      </c>
      <c r="AX135" s="52"/>
      <c r="AY135" s="75">
        <f t="shared" si="100"/>
        <v>0</v>
      </c>
      <c r="AZ135" s="236" t="str">
        <f t="shared" si="101"/>
        <v> </v>
      </c>
    </row>
    <row r="136" spans="1:52" ht="23.25" customHeight="1">
      <c r="A136" s="76" t="s">
        <v>102</v>
      </c>
      <c r="B136" s="362" t="s">
        <v>103</v>
      </c>
      <c r="C136" s="207">
        <f t="shared" si="102"/>
        <v>10</v>
      </c>
      <c r="D136" s="52">
        <f t="shared" si="103"/>
        <v>19.3</v>
      </c>
      <c r="E136" s="52">
        <f t="shared" si="107"/>
        <v>19.3</v>
      </c>
      <c r="F136" s="52">
        <f t="shared" si="108"/>
        <v>0</v>
      </c>
      <c r="G136" s="52">
        <f t="shared" si="80"/>
        <v>9.3</v>
      </c>
      <c r="H136" s="52">
        <f t="shared" si="82"/>
        <v>193.00000000000003</v>
      </c>
      <c r="I136" s="75">
        <f t="shared" si="83"/>
        <v>0</v>
      </c>
      <c r="J136" s="75">
        <f t="shared" si="75"/>
        <v>19.3</v>
      </c>
      <c r="K136" s="236" t="str">
        <f t="shared" si="76"/>
        <v> </v>
      </c>
      <c r="L136" s="207">
        <f t="shared" si="89"/>
        <v>10</v>
      </c>
      <c r="M136" s="52">
        <f t="shared" si="99"/>
        <v>19.3</v>
      </c>
      <c r="N136" s="52">
        <f t="shared" si="67"/>
        <v>19.3</v>
      </c>
      <c r="O136" s="52">
        <f t="shared" si="60"/>
        <v>0</v>
      </c>
      <c r="P136" s="52">
        <f t="shared" si="69"/>
        <v>9.3</v>
      </c>
      <c r="Q136" s="52">
        <f t="shared" si="70"/>
        <v>193.00000000000003</v>
      </c>
      <c r="R136" s="75">
        <f t="shared" si="109"/>
        <v>0</v>
      </c>
      <c r="S136" s="128">
        <f t="shared" si="110"/>
        <v>19.3</v>
      </c>
      <c r="T136" s="236" t="str">
        <f t="shared" si="111"/>
        <v> </v>
      </c>
      <c r="U136" s="207">
        <v>10</v>
      </c>
      <c r="V136" s="696">
        <v>19.3</v>
      </c>
      <c r="W136" s="668">
        <f t="shared" si="61"/>
        <v>19.3</v>
      </c>
      <c r="X136" s="52"/>
      <c r="Y136" s="52">
        <f t="shared" si="74"/>
        <v>9.3</v>
      </c>
      <c r="Z136" s="52">
        <f t="shared" si="73"/>
        <v>193.00000000000003</v>
      </c>
      <c r="AA136" s="52"/>
      <c r="AB136" s="87">
        <f t="shared" si="112"/>
        <v>19.3</v>
      </c>
      <c r="AC136" s="279" t="str">
        <f t="shared" si="113"/>
        <v> </v>
      </c>
      <c r="AD136" s="237"/>
      <c r="AE136" s="87"/>
      <c r="AF136" s="87">
        <f t="shared" si="114"/>
        <v>0</v>
      </c>
      <c r="AG136" s="87" t="str">
        <f t="shared" si="115"/>
        <v> </v>
      </c>
      <c r="AH136" s="87"/>
      <c r="AI136" s="87">
        <f t="shared" si="116"/>
        <v>0</v>
      </c>
      <c r="AJ136" s="279" t="str">
        <f t="shared" si="117"/>
        <v> </v>
      </c>
      <c r="AK136" s="237"/>
      <c r="AL136" s="87"/>
      <c r="AM136" s="87">
        <f t="shared" si="118"/>
        <v>0</v>
      </c>
      <c r="AN136" s="75" t="str">
        <f t="shared" si="81"/>
        <v> </v>
      </c>
      <c r="AO136" s="87"/>
      <c r="AP136" s="87">
        <f t="shared" si="119"/>
        <v>0</v>
      </c>
      <c r="AQ136" s="296" t="str">
        <f t="shared" si="79"/>
        <v> </v>
      </c>
      <c r="AR136" s="237"/>
      <c r="AS136" s="87"/>
      <c r="AT136" s="87">
        <f t="shared" si="62"/>
        <v>0</v>
      </c>
      <c r="AU136" s="87"/>
      <c r="AV136" s="75">
        <f t="shared" si="85"/>
        <v>0</v>
      </c>
      <c r="AW136" s="59" t="str">
        <f t="shared" si="106"/>
        <v> </v>
      </c>
      <c r="AX136" s="87"/>
      <c r="AY136" s="75">
        <f t="shared" si="100"/>
        <v>2</v>
      </c>
      <c r="AZ136" s="236" t="str">
        <f t="shared" si="101"/>
        <v> </v>
      </c>
    </row>
    <row r="137" spans="1:52" s="10" customFormat="1" ht="18.75" customHeight="1">
      <c r="A137" s="104" t="s">
        <v>107</v>
      </c>
      <c r="B137" s="361" t="s">
        <v>106</v>
      </c>
      <c r="C137" s="233">
        <f t="shared" si="102"/>
        <v>0</v>
      </c>
      <c r="D137" s="77">
        <f t="shared" si="103"/>
        <v>33.69999999999999</v>
      </c>
      <c r="E137" s="77">
        <f t="shared" si="107"/>
        <v>5.499999999999993</v>
      </c>
      <c r="F137" s="77">
        <f t="shared" si="108"/>
        <v>28.199999999999996</v>
      </c>
      <c r="G137" s="77">
        <f t="shared" si="80"/>
        <v>33.69999999999999</v>
      </c>
      <c r="H137" s="77" t="str">
        <f t="shared" si="82"/>
        <v> </v>
      </c>
      <c r="I137" s="102">
        <f t="shared" si="83"/>
        <v>0</v>
      </c>
      <c r="J137" s="102">
        <f t="shared" si="75"/>
        <v>33.69999999999999</v>
      </c>
      <c r="K137" s="235" t="str">
        <f t="shared" si="76"/>
        <v> </v>
      </c>
      <c r="L137" s="233">
        <f t="shared" si="89"/>
        <v>0</v>
      </c>
      <c r="M137" s="77">
        <f t="shared" si="99"/>
        <v>31.69999999999999</v>
      </c>
      <c r="N137" s="77">
        <f t="shared" si="67"/>
        <v>5.599999999999994</v>
      </c>
      <c r="O137" s="77">
        <f t="shared" si="60"/>
        <v>26.099999999999994</v>
      </c>
      <c r="P137" s="77">
        <f t="shared" si="69"/>
        <v>31.69999999999999</v>
      </c>
      <c r="Q137" s="77" t="str">
        <f t="shared" si="70"/>
        <v> </v>
      </c>
      <c r="R137" s="102">
        <f t="shared" si="109"/>
        <v>0</v>
      </c>
      <c r="S137" s="135">
        <f t="shared" si="110"/>
        <v>31.69999999999999</v>
      </c>
      <c r="T137" s="235" t="str">
        <f t="shared" si="111"/>
        <v> </v>
      </c>
      <c r="U137" s="233">
        <f>U138+U139</f>
        <v>0</v>
      </c>
      <c r="V137" s="706">
        <f>V138+V139</f>
        <v>31.69999999999999</v>
      </c>
      <c r="W137" s="740">
        <f t="shared" si="61"/>
        <v>5.599999999999994</v>
      </c>
      <c r="X137" s="77">
        <f>X138+X139</f>
        <v>26.099999999999994</v>
      </c>
      <c r="Y137" s="77">
        <f t="shared" si="74"/>
        <v>31.69999999999999</v>
      </c>
      <c r="Z137" s="77" t="str">
        <f t="shared" si="73"/>
        <v> </v>
      </c>
      <c r="AA137" s="77"/>
      <c r="AB137" s="77">
        <f t="shared" si="112"/>
        <v>31.69999999999999</v>
      </c>
      <c r="AC137" s="216" t="str">
        <f t="shared" si="113"/>
        <v> </v>
      </c>
      <c r="AD137" s="233"/>
      <c r="AE137" s="77"/>
      <c r="AF137" s="77">
        <f t="shared" si="114"/>
        <v>0</v>
      </c>
      <c r="AG137" s="77" t="str">
        <f t="shared" si="115"/>
        <v> </v>
      </c>
      <c r="AH137" s="77"/>
      <c r="AI137" s="77">
        <f t="shared" si="116"/>
        <v>0</v>
      </c>
      <c r="AJ137" s="216" t="str">
        <f t="shared" si="117"/>
        <v> </v>
      </c>
      <c r="AK137" s="233"/>
      <c r="AL137" s="77"/>
      <c r="AM137" s="77">
        <f t="shared" si="118"/>
        <v>0</v>
      </c>
      <c r="AN137" s="102" t="str">
        <f t="shared" si="81"/>
        <v> </v>
      </c>
      <c r="AO137" s="77"/>
      <c r="AP137" s="77">
        <f t="shared" si="119"/>
        <v>0</v>
      </c>
      <c r="AQ137" s="306" t="str">
        <f t="shared" si="79"/>
        <v> </v>
      </c>
      <c r="AR137" s="233">
        <f>AR138+AR139</f>
        <v>0</v>
      </c>
      <c r="AS137" s="77">
        <f>AS138+AS139</f>
        <v>2</v>
      </c>
      <c r="AT137" s="77">
        <f t="shared" si="62"/>
        <v>-0.10000000000000142</v>
      </c>
      <c r="AU137" s="77">
        <f>AU138+AU139</f>
        <v>2.1000000000000014</v>
      </c>
      <c r="AV137" s="185">
        <f t="shared" si="85"/>
        <v>2</v>
      </c>
      <c r="AW137" s="87" t="str">
        <f t="shared" si="106"/>
        <v> </v>
      </c>
      <c r="AX137" s="77">
        <f>AX138+AX139</f>
        <v>0</v>
      </c>
      <c r="AY137" s="102">
        <f t="shared" si="100"/>
        <v>21.6</v>
      </c>
      <c r="AZ137" s="235" t="str">
        <f t="shared" si="101"/>
        <v> </v>
      </c>
    </row>
    <row r="138" spans="1:52" ht="19.5" customHeight="1">
      <c r="A138" s="76" t="s">
        <v>105</v>
      </c>
      <c r="B138" s="362" t="s">
        <v>287</v>
      </c>
      <c r="C138" s="207">
        <f t="shared" si="102"/>
        <v>0</v>
      </c>
      <c r="D138" s="52">
        <f t="shared" si="103"/>
        <v>251.79999999999998</v>
      </c>
      <c r="E138" s="52">
        <f t="shared" si="107"/>
        <v>6.699999999999996</v>
      </c>
      <c r="F138" s="52">
        <f t="shared" si="108"/>
        <v>245.1</v>
      </c>
      <c r="G138" s="52">
        <f t="shared" si="80"/>
        <v>251.79999999999998</v>
      </c>
      <c r="H138" s="52" t="str">
        <f t="shared" si="82"/>
        <v> </v>
      </c>
      <c r="I138" s="75">
        <f t="shared" si="83"/>
        <v>0</v>
      </c>
      <c r="J138" s="75">
        <f t="shared" si="75"/>
        <v>251.79999999999998</v>
      </c>
      <c r="K138" s="236" t="str">
        <f t="shared" si="76"/>
        <v> </v>
      </c>
      <c r="L138" s="207">
        <f t="shared" si="89"/>
        <v>0</v>
      </c>
      <c r="M138" s="52">
        <f t="shared" si="99"/>
        <v>230.2</v>
      </c>
      <c r="N138" s="52">
        <f t="shared" si="67"/>
        <v>6.599999999999994</v>
      </c>
      <c r="O138" s="52">
        <f t="shared" si="60"/>
        <v>223.6</v>
      </c>
      <c r="P138" s="52">
        <f t="shared" si="69"/>
        <v>230.2</v>
      </c>
      <c r="Q138" s="52" t="str">
        <f t="shared" si="70"/>
        <v> </v>
      </c>
      <c r="R138" s="75">
        <f t="shared" si="109"/>
        <v>0</v>
      </c>
      <c r="S138" s="128">
        <f t="shared" si="110"/>
        <v>230.2</v>
      </c>
      <c r="T138" s="236" t="str">
        <f t="shared" si="111"/>
        <v> </v>
      </c>
      <c r="U138" s="207"/>
      <c r="V138" s="696">
        <v>230.2</v>
      </c>
      <c r="W138" s="668">
        <f t="shared" si="61"/>
        <v>6.599999999999994</v>
      </c>
      <c r="X138" s="52">
        <v>223.6</v>
      </c>
      <c r="Y138" s="52">
        <f t="shared" si="74"/>
        <v>230.2</v>
      </c>
      <c r="Z138" s="52" t="str">
        <f t="shared" si="73"/>
        <v> </v>
      </c>
      <c r="AA138" s="52"/>
      <c r="AB138" s="52">
        <f t="shared" si="112"/>
        <v>230.2</v>
      </c>
      <c r="AC138" s="208" t="str">
        <f t="shared" si="113"/>
        <v> </v>
      </c>
      <c r="AD138" s="207"/>
      <c r="AE138" s="52"/>
      <c r="AF138" s="52">
        <f t="shared" si="114"/>
        <v>0</v>
      </c>
      <c r="AG138" s="52" t="str">
        <f t="shared" si="115"/>
        <v> </v>
      </c>
      <c r="AH138" s="52"/>
      <c r="AI138" s="52">
        <f t="shared" si="116"/>
        <v>0</v>
      </c>
      <c r="AJ138" s="208" t="str">
        <f t="shared" si="117"/>
        <v> </v>
      </c>
      <c r="AK138" s="207"/>
      <c r="AL138" s="52"/>
      <c r="AM138" s="52">
        <f t="shared" si="118"/>
        <v>0</v>
      </c>
      <c r="AN138" s="75" t="str">
        <f t="shared" si="81"/>
        <v> </v>
      </c>
      <c r="AO138" s="52"/>
      <c r="AP138" s="52">
        <f t="shared" si="119"/>
        <v>0</v>
      </c>
      <c r="AQ138" s="296" t="str">
        <f t="shared" si="79"/>
        <v> </v>
      </c>
      <c r="AR138" s="207"/>
      <c r="AS138" s="52">
        <v>21.6</v>
      </c>
      <c r="AT138" s="52">
        <f t="shared" si="62"/>
        <v>0.10000000000000142</v>
      </c>
      <c r="AU138" s="52">
        <v>21.5</v>
      </c>
      <c r="AV138" s="75">
        <f t="shared" si="85"/>
        <v>21.6</v>
      </c>
      <c r="AW138" s="59" t="str">
        <f t="shared" si="106"/>
        <v> </v>
      </c>
      <c r="AX138" s="52"/>
      <c r="AY138" s="75">
        <f aca="true" t="shared" si="120" ref="AY138:AY169">AS139-AX138</f>
        <v>-19.6</v>
      </c>
      <c r="AZ138" s="236" t="str">
        <f aca="true" t="shared" si="121" ref="AZ138:AZ169">IF(AX138&lt;&gt;0,IF(AS139/AX138*100&lt;0,"&lt;0",IF(AS139/AX138*100&gt;200,"&gt;200",AS139/AX138*100))," ")</f>
        <v> </v>
      </c>
    </row>
    <row r="139" spans="1:52" ht="22.5" customHeight="1">
      <c r="A139" s="76" t="s">
        <v>108</v>
      </c>
      <c r="B139" s="362" t="s">
        <v>288</v>
      </c>
      <c r="C139" s="207">
        <f t="shared" si="102"/>
        <v>0</v>
      </c>
      <c r="D139" s="52">
        <f t="shared" si="103"/>
        <v>-218.1</v>
      </c>
      <c r="E139" s="52">
        <f t="shared" si="107"/>
        <v>-1.2000000000000028</v>
      </c>
      <c r="F139" s="52">
        <f t="shared" si="108"/>
        <v>-216.9</v>
      </c>
      <c r="G139" s="52">
        <f t="shared" si="80"/>
        <v>-218.1</v>
      </c>
      <c r="H139" s="52" t="str">
        <f t="shared" si="82"/>
        <v> </v>
      </c>
      <c r="I139" s="75">
        <f t="shared" si="83"/>
        <v>0</v>
      </c>
      <c r="J139" s="75">
        <f t="shared" si="75"/>
        <v>-218.1</v>
      </c>
      <c r="K139" s="236" t="str">
        <f t="shared" si="76"/>
        <v> </v>
      </c>
      <c r="L139" s="207">
        <f t="shared" si="89"/>
        <v>0</v>
      </c>
      <c r="M139" s="52">
        <f t="shared" si="99"/>
        <v>-198.5</v>
      </c>
      <c r="N139" s="52">
        <f t="shared" si="67"/>
        <v>-1</v>
      </c>
      <c r="O139" s="52">
        <f t="shared" si="60"/>
        <v>-197.5</v>
      </c>
      <c r="P139" s="52">
        <f t="shared" si="69"/>
        <v>-198.5</v>
      </c>
      <c r="Q139" s="52" t="str">
        <f t="shared" si="70"/>
        <v> </v>
      </c>
      <c r="R139" s="75">
        <f t="shared" si="109"/>
        <v>0</v>
      </c>
      <c r="S139" s="128">
        <f t="shared" si="110"/>
        <v>-198.5</v>
      </c>
      <c r="T139" s="236" t="str">
        <f t="shared" si="111"/>
        <v> </v>
      </c>
      <c r="U139" s="207"/>
      <c r="V139" s="696">
        <v>-198.5</v>
      </c>
      <c r="W139" s="668">
        <f t="shared" si="61"/>
        <v>-1</v>
      </c>
      <c r="X139" s="52">
        <v>-197.5</v>
      </c>
      <c r="Y139" s="52">
        <f t="shared" si="74"/>
        <v>-198.5</v>
      </c>
      <c r="Z139" s="52" t="str">
        <f t="shared" si="73"/>
        <v> </v>
      </c>
      <c r="AA139" s="52"/>
      <c r="AB139" s="52">
        <f t="shared" si="112"/>
        <v>-198.5</v>
      </c>
      <c r="AC139" s="208" t="str">
        <f t="shared" si="113"/>
        <v> </v>
      </c>
      <c r="AD139" s="207"/>
      <c r="AE139" s="52"/>
      <c r="AF139" s="52">
        <f t="shared" si="114"/>
        <v>0</v>
      </c>
      <c r="AG139" s="52" t="str">
        <f t="shared" si="115"/>
        <v> </v>
      </c>
      <c r="AH139" s="52"/>
      <c r="AI139" s="52">
        <f t="shared" si="116"/>
        <v>0</v>
      </c>
      <c r="AJ139" s="208" t="str">
        <f t="shared" si="117"/>
        <v> </v>
      </c>
      <c r="AK139" s="207"/>
      <c r="AL139" s="52"/>
      <c r="AM139" s="52">
        <f t="shared" si="118"/>
        <v>0</v>
      </c>
      <c r="AN139" s="75" t="str">
        <f t="shared" si="81"/>
        <v> </v>
      </c>
      <c r="AO139" s="52"/>
      <c r="AP139" s="52">
        <f t="shared" si="119"/>
        <v>0</v>
      </c>
      <c r="AQ139" s="296" t="str">
        <f t="shared" si="79"/>
        <v> </v>
      </c>
      <c r="AR139" s="207"/>
      <c r="AS139" s="52">
        <v>-19.6</v>
      </c>
      <c r="AT139" s="52">
        <f t="shared" si="62"/>
        <v>-0.20000000000000284</v>
      </c>
      <c r="AU139" s="52">
        <v>-19.4</v>
      </c>
      <c r="AV139" s="191">
        <f t="shared" si="85"/>
        <v>-19.6</v>
      </c>
      <c r="AW139" s="59" t="str">
        <f t="shared" si="106"/>
        <v> </v>
      </c>
      <c r="AX139" s="52"/>
      <c r="AY139" s="75">
        <f t="shared" si="120"/>
        <v>0</v>
      </c>
      <c r="AZ139" s="236" t="str">
        <f t="shared" si="121"/>
        <v> </v>
      </c>
    </row>
    <row r="140" spans="1:52" s="10" customFormat="1" ht="18.75" customHeight="1">
      <c r="A140" s="103" t="s">
        <v>111</v>
      </c>
      <c r="B140" s="361" t="s">
        <v>109</v>
      </c>
      <c r="C140" s="233">
        <f t="shared" si="102"/>
        <v>0</v>
      </c>
      <c r="D140" s="77">
        <f t="shared" si="103"/>
        <v>0</v>
      </c>
      <c r="E140" s="77">
        <f t="shared" si="107"/>
        <v>0</v>
      </c>
      <c r="F140" s="77">
        <f t="shared" si="108"/>
        <v>0</v>
      </c>
      <c r="G140" s="77">
        <f t="shared" si="80"/>
        <v>0</v>
      </c>
      <c r="H140" s="77" t="str">
        <f t="shared" si="82"/>
        <v> </v>
      </c>
      <c r="I140" s="102">
        <f t="shared" si="83"/>
        <v>0</v>
      </c>
      <c r="J140" s="102">
        <f t="shared" si="75"/>
        <v>0</v>
      </c>
      <c r="K140" s="235" t="str">
        <f t="shared" si="76"/>
        <v> </v>
      </c>
      <c r="L140" s="233">
        <f t="shared" si="89"/>
        <v>0</v>
      </c>
      <c r="M140" s="77">
        <f t="shared" si="99"/>
        <v>0</v>
      </c>
      <c r="N140" s="77">
        <f t="shared" si="67"/>
        <v>0</v>
      </c>
      <c r="O140" s="77">
        <f t="shared" si="60"/>
        <v>0</v>
      </c>
      <c r="P140" s="77">
        <f t="shared" si="69"/>
        <v>0</v>
      </c>
      <c r="Q140" s="77" t="str">
        <f t="shared" si="70"/>
        <v> </v>
      </c>
      <c r="R140" s="102">
        <f t="shared" si="109"/>
        <v>0</v>
      </c>
      <c r="S140" s="135">
        <f t="shared" si="110"/>
        <v>0</v>
      </c>
      <c r="T140" s="235" t="str">
        <f t="shared" si="111"/>
        <v> </v>
      </c>
      <c r="U140" s="233"/>
      <c r="V140" s="706"/>
      <c r="W140" s="740">
        <f t="shared" si="61"/>
        <v>0</v>
      </c>
      <c r="X140" s="77"/>
      <c r="Y140" s="77">
        <f t="shared" si="74"/>
        <v>0</v>
      </c>
      <c r="Z140" s="77" t="str">
        <f t="shared" si="73"/>
        <v> </v>
      </c>
      <c r="AA140" s="77"/>
      <c r="AB140" s="77">
        <f t="shared" si="112"/>
        <v>0</v>
      </c>
      <c r="AC140" s="216" t="str">
        <f t="shared" si="113"/>
        <v> </v>
      </c>
      <c r="AD140" s="233"/>
      <c r="AE140" s="77"/>
      <c r="AF140" s="77">
        <f t="shared" si="114"/>
        <v>0</v>
      </c>
      <c r="AG140" s="77" t="str">
        <f t="shared" si="115"/>
        <v> </v>
      </c>
      <c r="AH140" s="77"/>
      <c r="AI140" s="77">
        <f t="shared" si="116"/>
        <v>0</v>
      </c>
      <c r="AJ140" s="216" t="str">
        <f t="shared" si="117"/>
        <v> </v>
      </c>
      <c r="AK140" s="233"/>
      <c r="AL140" s="77"/>
      <c r="AM140" s="77">
        <f t="shared" si="118"/>
        <v>0</v>
      </c>
      <c r="AN140" s="102" t="str">
        <f t="shared" si="81"/>
        <v> </v>
      </c>
      <c r="AO140" s="77"/>
      <c r="AP140" s="77">
        <f t="shared" si="119"/>
        <v>0</v>
      </c>
      <c r="AQ140" s="305" t="str">
        <f t="shared" si="79"/>
        <v> </v>
      </c>
      <c r="AR140" s="233">
        <f>AR141+AR142</f>
        <v>0</v>
      </c>
      <c r="AS140" s="77">
        <f>AS141+AS142</f>
        <v>0</v>
      </c>
      <c r="AT140" s="77">
        <f t="shared" si="62"/>
        <v>0</v>
      </c>
      <c r="AU140" s="77">
        <f>AU141+AU142</f>
        <v>0</v>
      </c>
      <c r="AV140" s="185">
        <f t="shared" si="85"/>
        <v>0</v>
      </c>
      <c r="AW140" s="77" t="str">
        <f t="shared" si="106"/>
        <v> </v>
      </c>
      <c r="AX140" s="77"/>
      <c r="AY140" s="102">
        <f t="shared" si="120"/>
        <v>0</v>
      </c>
      <c r="AZ140" s="235" t="str">
        <f t="shared" si="121"/>
        <v> </v>
      </c>
    </row>
    <row r="141" spans="1:52" ht="19.5" customHeight="1">
      <c r="A141" s="106" t="s">
        <v>113</v>
      </c>
      <c r="B141" s="362" t="s">
        <v>112</v>
      </c>
      <c r="C141" s="207">
        <f t="shared" si="102"/>
        <v>0</v>
      </c>
      <c r="D141" s="52">
        <f t="shared" si="103"/>
        <v>0</v>
      </c>
      <c r="E141" s="52">
        <f aca="true" t="shared" si="122" ref="E141:E197">W141+AE141+AL141+AT141</f>
        <v>0</v>
      </c>
      <c r="F141" s="52">
        <f t="shared" si="108"/>
        <v>0</v>
      </c>
      <c r="G141" s="52">
        <f t="shared" si="80"/>
        <v>0</v>
      </c>
      <c r="H141" s="52" t="str">
        <f t="shared" si="82"/>
        <v> </v>
      </c>
      <c r="I141" s="105">
        <f t="shared" si="83"/>
        <v>0</v>
      </c>
      <c r="J141" s="105">
        <f t="shared" si="75"/>
        <v>0</v>
      </c>
      <c r="K141" s="238" t="str">
        <f t="shared" si="76"/>
        <v> </v>
      </c>
      <c r="L141" s="207">
        <f t="shared" si="89"/>
        <v>0</v>
      </c>
      <c r="M141" s="52">
        <f t="shared" si="99"/>
        <v>0</v>
      </c>
      <c r="N141" s="52">
        <f aca="true" t="shared" si="123" ref="N141:N197">W141+AE141+AL141</f>
        <v>0</v>
      </c>
      <c r="O141" s="52">
        <f aca="true" t="shared" si="124" ref="O141:O197">X141</f>
        <v>0</v>
      </c>
      <c r="P141" s="52">
        <f t="shared" si="69"/>
        <v>0</v>
      </c>
      <c r="Q141" s="52" t="str">
        <f t="shared" si="70"/>
        <v> </v>
      </c>
      <c r="R141" s="105">
        <f t="shared" si="109"/>
        <v>0</v>
      </c>
      <c r="S141" s="136">
        <f t="shared" si="110"/>
        <v>0</v>
      </c>
      <c r="T141" s="238" t="str">
        <f t="shared" si="111"/>
        <v> </v>
      </c>
      <c r="U141" s="207"/>
      <c r="V141" s="696"/>
      <c r="W141" s="668">
        <f aca="true" t="shared" si="125" ref="W141:W196">V141-X141</f>
        <v>0</v>
      </c>
      <c r="X141" s="52"/>
      <c r="Y141" s="52">
        <f t="shared" si="74"/>
        <v>0</v>
      </c>
      <c r="Z141" s="52" t="str">
        <f t="shared" si="73"/>
        <v> </v>
      </c>
      <c r="AA141" s="52"/>
      <c r="AB141" s="52">
        <f t="shared" si="112"/>
        <v>0</v>
      </c>
      <c r="AC141" s="208" t="str">
        <f t="shared" si="113"/>
        <v> </v>
      </c>
      <c r="AD141" s="207"/>
      <c r="AE141" s="52"/>
      <c r="AF141" s="52">
        <f t="shared" si="114"/>
        <v>0</v>
      </c>
      <c r="AG141" s="52" t="str">
        <f t="shared" si="115"/>
        <v> </v>
      </c>
      <c r="AH141" s="52"/>
      <c r="AI141" s="52">
        <f t="shared" si="116"/>
        <v>0</v>
      </c>
      <c r="AJ141" s="208" t="str">
        <f t="shared" si="117"/>
        <v> </v>
      </c>
      <c r="AK141" s="207"/>
      <c r="AL141" s="52"/>
      <c r="AM141" s="52">
        <f t="shared" si="118"/>
        <v>0</v>
      </c>
      <c r="AN141" s="105" t="str">
        <f t="shared" si="81"/>
        <v> </v>
      </c>
      <c r="AO141" s="52"/>
      <c r="AP141" s="52">
        <f t="shared" si="119"/>
        <v>0</v>
      </c>
      <c r="AQ141" s="307" t="str">
        <f t="shared" si="79"/>
        <v> </v>
      </c>
      <c r="AR141" s="207"/>
      <c r="AS141" s="52"/>
      <c r="AT141" s="52">
        <f aca="true" t="shared" si="126" ref="AT141:AT197">AS141-AU141</f>
        <v>0</v>
      </c>
      <c r="AU141" s="52"/>
      <c r="AV141" s="75">
        <f t="shared" si="85"/>
        <v>0</v>
      </c>
      <c r="AW141" s="59" t="str">
        <f t="shared" si="106"/>
        <v> </v>
      </c>
      <c r="AX141" s="52"/>
      <c r="AY141" s="105">
        <f t="shared" si="120"/>
        <v>0</v>
      </c>
      <c r="AZ141" s="238" t="str">
        <f t="shared" si="121"/>
        <v> </v>
      </c>
    </row>
    <row r="142" spans="1:52" ht="21.75" customHeight="1">
      <c r="A142" s="106" t="s">
        <v>115</v>
      </c>
      <c r="B142" s="362" t="s">
        <v>114</v>
      </c>
      <c r="C142" s="207">
        <f t="shared" si="102"/>
        <v>0</v>
      </c>
      <c r="D142" s="52">
        <f t="shared" si="103"/>
        <v>0</v>
      </c>
      <c r="E142" s="52">
        <f t="shared" si="122"/>
        <v>0</v>
      </c>
      <c r="F142" s="52">
        <f t="shared" si="108"/>
        <v>0</v>
      </c>
      <c r="G142" s="52">
        <f t="shared" si="80"/>
        <v>0</v>
      </c>
      <c r="H142" s="52" t="str">
        <f t="shared" si="82"/>
        <v> </v>
      </c>
      <c r="I142" s="105">
        <f t="shared" si="83"/>
        <v>0</v>
      </c>
      <c r="J142" s="105">
        <f t="shared" si="75"/>
        <v>0</v>
      </c>
      <c r="K142" s="238" t="str">
        <f t="shared" si="76"/>
        <v> </v>
      </c>
      <c r="L142" s="207">
        <f t="shared" si="89"/>
        <v>0</v>
      </c>
      <c r="M142" s="52">
        <f t="shared" si="99"/>
        <v>0</v>
      </c>
      <c r="N142" s="52">
        <f t="shared" si="123"/>
        <v>0</v>
      </c>
      <c r="O142" s="52">
        <f t="shared" si="124"/>
        <v>0</v>
      </c>
      <c r="P142" s="52">
        <f t="shared" si="69"/>
        <v>0</v>
      </c>
      <c r="Q142" s="52" t="str">
        <f t="shared" si="70"/>
        <v> </v>
      </c>
      <c r="R142" s="105">
        <f t="shared" si="109"/>
        <v>0</v>
      </c>
      <c r="S142" s="136">
        <f t="shared" si="110"/>
        <v>0</v>
      </c>
      <c r="T142" s="238" t="str">
        <f t="shared" si="111"/>
        <v> </v>
      </c>
      <c r="U142" s="207"/>
      <c r="V142" s="696"/>
      <c r="W142" s="668">
        <f t="shared" si="125"/>
        <v>0</v>
      </c>
      <c r="X142" s="52"/>
      <c r="Y142" s="52">
        <f t="shared" si="74"/>
        <v>0</v>
      </c>
      <c r="Z142" s="52" t="str">
        <f t="shared" si="73"/>
        <v> </v>
      </c>
      <c r="AA142" s="52"/>
      <c r="AB142" s="52">
        <f t="shared" si="112"/>
        <v>0</v>
      </c>
      <c r="AC142" s="208" t="str">
        <f t="shared" si="113"/>
        <v> </v>
      </c>
      <c r="AD142" s="207"/>
      <c r="AE142" s="52"/>
      <c r="AF142" s="52">
        <f t="shared" si="114"/>
        <v>0</v>
      </c>
      <c r="AG142" s="52" t="str">
        <f t="shared" si="115"/>
        <v> </v>
      </c>
      <c r="AH142" s="52"/>
      <c r="AI142" s="52">
        <f t="shared" si="116"/>
        <v>0</v>
      </c>
      <c r="AJ142" s="208" t="str">
        <f t="shared" si="117"/>
        <v> </v>
      </c>
      <c r="AK142" s="207"/>
      <c r="AL142" s="52"/>
      <c r="AM142" s="52">
        <f t="shared" si="118"/>
        <v>0</v>
      </c>
      <c r="AN142" s="105" t="str">
        <f t="shared" si="81"/>
        <v> </v>
      </c>
      <c r="AO142" s="52"/>
      <c r="AP142" s="52">
        <f t="shared" si="119"/>
        <v>0</v>
      </c>
      <c r="AQ142" s="307" t="str">
        <f t="shared" si="79"/>
        <v> </v>
      </c>
      <c r="AR142" s="233"/>
      <c r="AS142" s="77"/>
      <c r="AT142" s="77">
        <f t="shared" si="126"/>
        <v>0</v>
      </c>
      <c r="AU142" s="77"/>
      <c r="AV142" s="75">
        <f t="shared" si="85"/>
        <v>0</v>
      </c>
      <c r="AW142" s="59" t="str">
        <f t="shared" si="106"/>
        <v> </v>
      </c>
      <c r="AX142" s="52"/>
      <c r="AY142" s="105">
        <f t="shared" si="120"/>
        <v>0</v>
      </c>
      <c r="AZ142" s="238" t="str">
        <f t="shared" si="121"/>
        <v> </v>
      </c>
    </row>
    <row r="143" spans="1:52" s="10" customFormat="1" ht="23.25" customHeight="1">
      <c r="A143" s="103" t="s">
        <v>118</v>
      </c>
      <c r="B143" s="361" t="s">
        <v>110</v>
      </c>
      <c r="C143" s="233">
        <f t="shared" si="102"/>
        <v>0</v>
      </c>
      <c r="D143" s="77">
        <f t="shared" si="103"/>
        <v>0</v>
      </c>
      <c r="E143" s="77">
        <f t="shared" si="122"/>
        <v>25</v>
      </c>
      <c r="F143" s="77">
        <f t="shared" si="108"/>
        <v>0</v>
      </c>
      <c r="G143" s="77">
        <f t="shared" si="80"/>
        <v>0</v>
      </c>
      <c r="H143" s="77" t="str">
        <f t="shared" si="82"/>
        <v> </v>
      </c>
      <c r="I143" s="102">
        <f t="shared" si="83"/>
        <v>0</v>
      </c>
      <c r="J143" s="102">
        <f t="shared" si="75"/>
        <v>0</v>
      </c>
      <c r="K143" s="235" t="str">
        <f t="shared" si="76"/>
        <v> </v>
      </c>
      <c r="L143" s="233">
        <f t="shared" si="89"/>
        <v>0</v>
      </c>
      <c r="M143" s="77">
        <f t="shared" si="99"/>
        <v>0</v>
      </c>
      <c r="N143" s="77">
        <f t="shared" si="123"/>
        <v>25</v>
      </c>
      <c r="O143" s="77">
        <f t="shared" si="124"/>
        <v>0</v>
      </c>
      <c r="P143" s="77">
        <f t="shared" si="69"/>
        <v>0</v>
      </c>
      <c r="Q143" s="77" t="str">
        <f t="shared" si="70"/>
        <v> </v>
      </c>
      <c r="R143" s="102">
        <f t="shared" si="109"/>
        <v>0</v>
      </c>
      <c r="S143" s="135">
        <f t="shared" si="110"/>
        <v>0</v>
      </c>
      <c r="T143" s="235" t="str">
        <f t="shared" si="111"/>
        <v> </v>
      </c>
      <c r="U143" s="233">
        <f>U144+U145+U146+U147</f>
        <v>0</v>
      </c>
      <c r="V143" s="706">
        <f>V144+V145+V146+V147</f>
        <v>0</v>
      </c>
      <c r="W143" s="678">
        <f>W145</f>
        <v>25</v>
      </c>
      <c r="X143" s="77">
        <f>X144+X145+X146+X147</f>
        <v>0</v>
      </c>
      <c r="Y143" s="77">
        <f t="shared" si="74"/>
        <v>0</v>
      </c>
      <c r="Z143" s="77" t="str">
        <f t="shared" si="73"/>
        <v> </v>
      </c>
      <c r="AA143" s="77"/>
      <c r="AB143" s="77">
        <f t="shared" si="112"/>
        <v>0</v>
      </c>
      <c r="AC143" s="216" t="str">
        <f t="shared" si="113"/>
        <v> </v>
      </c>
      <c r="AD143" s="233"/>
      <c r="AE143" s="77"/>
      <c r="AF143" s="77">
        <f t="shared" si="114"/>
        <v>0</v>
      </c>
      <c r="AG143" s="77" t="str">
        <f t="shared" si="115"/>
        <v> </v>
      </c>
      <c r="AH143" s="77"/>
      <c r="AI143" s="77">
        <f t="shared" si="116"/>
        <v>0</v>
      </c>
      <c r="AJ143" s="216" t="str">
        <f t="shared" si="117"/>
        <v> </v>
      </c>
      <c r="AK143" s="233"/>
      <c r="AL143" s="77"/>
      <c r="AM143" s="77">
        <f t="shared" si="118"/>
        <v>0</v>
      </c>
      <c r="AN143" s="102" t="str">
        <f t="shared" si="81"/>
        <v> </v>
      </c>
      <c r="AO143" s="77"/>
      <c r="AP143" s="77">
        <f t="shared" si="119"/>
        <v>0</v>
      </c>
      <c r="AQ143" s="305" t="str">
        <f t="shared" si="79"/>
        <v> </v>
      </c>
      <c r="AR143" s="233">
        <f>AR144+AR145+AR146+AR147</f>
        <v>0</v>
      </c>
      <c r="AS143" s="77">
        <f>AS144+AS145+AS146+AS147</f>
        <v>0</v>
      </c>
      <c r="AT143" s="77">
        <f t="shared" si="126"/>
        <v>0</v>
      </c>
      <c r="AU143" s="77">
        <f>AU144+AU145+AU146+AU147</f>
        <v>0</v>
      </c>
      <c r="AV143" s="185">
        <f t="shared" si="85"/>
        <v>0</v>
      </c>
      <c r="AW143" s="87" t="str">
        <f t="shared" si="106"/>
        <v> </v>
      </c>
      <c r="AX143" s="77"/>
      <c r="AY143" s="102">
        <f t="shared" si="120"/>
        <v>0</v>
      </c>
      <c r="AZ143" s="235" t="str">
        <f t="shared" si="121"/>
        <v> </v>
      </c>
    </row>
    <row r="144" spans="1:52" ht="22.5" customHeight="1">
      <c r="A144" s="76" t="s">
        <v>116</v>
      </c>
      <c r="B144" s="362" t="s">
        <v>117</v>
      </c>
      <c r="C144" s="207">
        <f t="shared" si="102"/>
        <v>0</v>
      </c>
      <c r="D144" s="52">
        <f t="shared" si="103"/>
        <v>0</v>
      </c>
      <c r="E144" s="52">
        <f t="shared" si="122"/>
        <v>0</v>
      </c>
      <c r="F144" s="77">
        <f>O144+AU144</f>
        <v>0</v>
      </c>
      <c r="G144" s="52">
        <f t="shared" si="80"/>
        <v>0</v>
      </c>
      <c r="H144" s="52" t="str">
        <f t="shared" si="82"/>
        <v> </v>
      </c>
      <c r="I144" s="75">
        <f t="shared" si="83"/>
        <v>0</v>
      </c>
      <c r="J144" s="75">
        <f t="shared" si="75"/>
        <v>0</v>
      </c>
      <c r="K144" s="236" t="str">
        <f t="shared" si="76"/>
        <v> </v>
      </c>
      <c r="L144" s="207">
        <f t="shared" si="89"/>
        <v>0</v>
      </c>
      <c r="M144" s="52">
        <f t="shared" si="99"/>
        <v>0</v>
      </c>
      <c r="N144" s="52">
        <f t="shared" si="123"/>
        <v>0</v>
      </c>
      <c r="O144" s="52">
        <f t="shared" si="124"/>
        <v>0</v>
      </c>
      <c r="P144" s="52">
        <f t="shared" si="69"/>
        <v>0</v>
      </c>
      <c r="Q144" s="52" t="str">
        <f t="shared" si="70"/>
        <v> </v>
      </c>
      <c r="R144" s="75">
        <f t="shared" si="109"/>
        <v>0</v>
      </c>
      <c r="S144" s="128">
        <f t="shared" si="110"/>
        <v>0</v>
      </c>
      <c r="T144" s="236" t="str">
        <f t="shared" si="111"/>
        <v> </v>
      </c>
      <c r="U144" s="207"/>
      <c r="V144" s="696"/>
      <c r="W144" s="692">
        <f t="shared" si="125"/>
        <v>0</v>
      </c>
      <c r="X144" s="52"/>
      <c r="Y144" s="52">
        <f t="shared" si="74"/>
        <v>0</v>
      </c>
      <c r="Z144" s="52" t="str">
        <f t="shared" si="73"/>
        <v> </v>
      </c>
      <c r="AA144" s="52"/>
      <c r="AB144" s="52">
        <f t="shared" si="112"/>
        <v>0</v>
      </c>
      <c r="AC144" s="208" t="str">
        <f t="shared" si="113"/>
        <v> </v>
      </c>
      <c r="AD144" s="207"/>
      <c r="AE144" s="52"/>
      <c r="AF144" s="52">
        <f t="shared" si="114"/>
        <v>0</v>
      </c>
      <c r="AG144" s="52" t="str">
        <f t="shared" si="115"/>
        <v> </v>
      </c>
      <c r="AH144" s="52"/>
      <c r="AI144" s="52">
        <f t="shared" si="116"/>
        <v>0</v>
      </c>
      <c r="AJ144" s="208" t="str">
        <f t="shared" si="117"/>
        <v> </v>
      </c>
      <c r="AK144" s="207"/>
      <c r="AL144" s="52"/>
      <c r="AM144" s="52">
        <f t="shared" si="118"/>
        <v>0</v>
      </c>
      <c r="AN144" s="75" t="str">
        <f t="shared" si="81"/>
        <v> </v>
      </c>
      <c r="AO144" s="52"/>
      <c r="AP144" s="52">
        <f t="shared" si="119"/>
        <v>0</v>
      </c>
      <c r="AQ144" s="296" t="str">
        <f t="shared" si="79"/>
        <v> </v>
      </c>
      <c r="AR144" s="237"/>
      <c r="AS144" s="87"/>
      <c r="AT144" s="87">
        <f t="shared" si="126"/>
        <v>0</v>
      </c>
      <c r="AU144" s="87"/>
      <c r="AV144" s="75">
        <f t="shared" si="85"/>
        <v>0</v>
      </c>
      <c r="AW144" s="59" t="str">
        <f t="shared" si="106"/>
        <v> </v>
      </c>
      <c r="AX144" s="52"/>
      <c r="AY144" s="75">
        <f t="shared" si="120"/>
        <v>0</v>
      </c>
      <c r="AZ144" s="236" t="str">
        <f t="shared" si="121"/>
        <v> </v>
      </c>
    </row>
    <row r="145" spans="1:52" ht="23.25" customHeight="1">
      <c r="A145" s="76" t="s">
        <v>120</v>
      </c>
      <c r="B145" s="362" t="s">
        <v>119</v>
      </c>
      <c r="C145" s="207">
        <f t="shared" si="102"/>
        <v>0</v>
      </c>
      <c r="D145" s="52">
        <f t="shared" si="103"/>
        <v>0</v>
      </c>
      <c r="E145" s="52">
        <f t="shared" si="122"/>
        <v>25</v>
      </c>
      <c r="F145" s="52">
        <f>O145+AU145</f>
        <v>0</v>
      </c>
      <c r="G145" s="52">
        <f t="shared" si="80"/>
        <v>0</v>
      </c>
      <c r="H145" s="52" t="str">
        <f t="shared" si="82"/>
        <v> </v>
      </c>
      <c r="I145" s="75">
        <f t="shared" si="83"/>
        <v>0</v>
      </c>
      <c r="J145" s="75">
        <f t="shared" si="75"/>
        <v>0</v>
      </c>
      <c r="K145" s="236" t="str">
        <f t="shared" si="76"/>
        <v> </v>
      </c>
      <c r="L145" s="207">
        <f t="shared" si="89"/>
        <v>0</v>
      </c>
      <c r="M145" s="52">
        <f t="shared" si="99"/>
        <v>0</v>
      </c>
      <c r="N145" s="52">
        <f t="shared" si="123"/>
        <v>25</v>
      </c>
      <c r="O145" s="52">
        <f t="shared" si="124"/>
        <v>0</v>
      </c>
      <c r="P145" s="52">
        <f t="shared" si="69"/>
        <v>0</v>
      </c>
      <c r="Q145" s="52" t="str">
        <f t="shared" si="70"/>
        <v> </v>
      </c>
      <c r="R145" s="75">
        <f t="shared" si="109"/>
        <v>0</v>
      </c>
      <c r="S145" s="128">
        <f t="shared" si="110"/>
        <v>0</v>
      </c>
      <c r="T145" s="236" t="str">
        <f t="shared" si="111"/>
        <v> </v>
      </c>
      <c r="U145" s="207"/>
      <c r="V145" s="696"/>
      <c r="W145" s="692">
        <v>25</v>
      </c>
      <c r="X145" s="52"/>
      <c r="Y145" s="52">
        <f t="shared" si="74"/>
        <v>0</v>
      </c>
      <c r="Z145" s="52" t="str">
        <f t="shared" si="73"/>
        <v> </v>
      </c>
      <c r="AA145" s="52"/>
      <c r="AB145" s="52">
        <f t="shared" si="112"/>
        <v>0</v>
      </c>
      <c r="AC145" s="208" t="str">
        <f t="shared" si="113"/>
        <v> </v>
      </c>
      <c r="AD145" s="207"/>
      <c r="AE145" s="52"/>
      <c r="AF145" s="52">
        <f t="shared" si="114"/>
        <v>0</v>
      </c>
      <c r="AG145" s="52" t="str">
        <f t="shared" si="115"/>
        <v> </v>
      </c>
      <c r="AH145" s="52"/>
      <c r="AI145" s="52">
        <f t="shared" si="116"/>
        <v>0</v>
      </c>
      <c r="AJ145" s="208" t="str">
        <f t="shared" si="117"/>
        <v> </v>
      </c>
      <c r="AK145" s="207"/>
      <c r="AL145" s="52"/>
      <c r="AM145" s="52">
        <f t="shared" si="118"/>
        <v>0</v>
      </c>
      <c r="AN145" s="75" t="str">
        <f t="shared" si="81"/>
        <v> </v>
      </c>
      <c r="AO145" s="52"/>
      <c r="AP145" s="52">
        <f t="shared" si="119"/>
        <v>0</v>
      </c>
      <c r="AQ145" s="296" t="str">
        <f t="shared" si="79"/>
        <v> </v>
      </c>
      <c r="AR145" s="207"/>
      <c r="AS145" s="52"/>
      <c r="AT145" s="52">
        <f t="shared" si="126"/>
        <v>0</v>
      </c>
      <c r="AU145" s="52"/>
      <c r="AV145" s="75">
        <f t="shared" si="85"/>
        <v>0</v>
      </c>
      <c r="AW145" s="59" t="str">
        <f t="shared" si="106"/>
        <v> </v>
      </c>
      <c r="AX145" s="52"/>
      <c r="AY145" s="75">
        <f t="shared" si="120"/>
        <v>0</v>
      </c>
      <c r="AZ145" s="236" t="str">
        <f t="shared" si="121"/>
        <v> </v>
      </c>
    </row>
    <row r="146" spans="1:52" ht="26.25" customHeight="1">
      <c r="A146" s="76" t="s">
        <v>121</v>
      </c>
      <c r="B146" s="362" t="s">
        <v>122</v>
      </c>
      <c r="C146" s="207">
        <f t="shared" si="102"/>
        <v>0</v>
      </c>
      <c r="D146" s="52">
        <f t="shared" si="103"/>
        <v>0</v>
      </c>
      <c r="E146" s="52">
        <f t="shared" si="122"/>
        <v>0</v>
      </c>
      <c r="F146" s="77">
        <f>O146+AU146</f>
        <v>0</v>
      </c>
      <c r="G146" s="52">
        <f t="shared" si="80"/>
        <v>0</v>
      </c>
      <c r="H146" s="52" t="str">
        <f t="shared" si="82"/>
        <v> </v>
      </c>
      <c r="I146" s="75">
        <f t="shared" si="83"/>
        <v>0</v>
      </c>
      <c r="J146" s="75">
        <f t="shared" si="75"/>
        <v>0</v>
      </c>
      <c r="K146" s="236" t="str">
        <f t="shared" si="76"/>
        <v> </v>
      </c>
      <c r="L146" s="207">
        <f t="shared" si="89"/>
        <v>0</v>
      </c>
      <c r="M146" s="52">
        <f t="shared" si="99"/>
        <v>0</v>
      </c>
      <c r="N146" s="52">
        <f t="shared" si="123"/>
        <v>0</v>
      </c>
      <c r="O146" s="52">
        <f t="shared" si="124"/>
        <v>0</v>
      </c>
      <c r="P146" s="52">
        <f aca="true" t="shared" si="127" ref="P146:P197">M146-L146</f>
        <v>0</v>
      </c>
      <c r="Q146" s="52" t="str">
        <f aca="true" t="shared" si="128" ref="Q146:Q197">IF(L146&lt;&gt;0,IF(M146/L146*100&lt;0,"&lt;0",IF(M146/L146*100&gt;200,"&gt;200",M146/L146*100))," ")</f>
        <v> </v>
      </c>
      <c r="R146" s="75">
        <f t="shared" si="109"/>
        <v>0</v>
      </c>
      <c r="S146" s="128">
        <f t="shared" si="110"/>
        <v>0</v>
      </c>
      <c r="T146" s="236" t="str">
        <f t="shared" si="111"/>
        <v> </v>
      </c>
      <c r="U146" s="207"/>
      <c r="V146" s="696"/>
      <c r="W146" s="668">
        <f t="shared" si="125"/>
        <v>0</v>
      </c>
      <c r="X146" s="52"/>
      <c r="Y146" s="52">
        <f t="shared" si="74"/>
        <v>0</v>
      </c>
      <c r="Z146" s="52" t="str">
        <f t="shared" si="73"/>
        <v> </v>
      </c>
      <c r="AA146" s="52"/>
      <c r="AB146" s="52">
        <f t="shared" si="112"/>
        <v>0</v>
      </c>
      <c r="AC146" s="208" t="str">
        <f t="shared" si="113"/>
        <v> </v>
      </c>
      <c r="AD146" s="207"/>
      <c r="AE146" s="52"/>
      <c r="AF146" s="52">
        <f t="shared" si="114"/>
        <v>0</v>
      </c>
      <c r="AG146" s="52" t="str">
        <f t="shared" si="115"/>
        <v> </v>
      </c>
      <c r="AH146" s="52"/>
      <c r="AI146" s="52">
        <f t="shared" si="116"/>
        <v>0</v>
      </c>
      <c r="AJ146" s="208" t="str">
        <f t="shared" si="117"/>
        <v> </v>
      </c>
      <c r="AK146" s="207"/>
      <c r="AL146" s="52"/>
      <c r="AM146" s="52">
        <f t="shared" si="118"/>
        <v>0</v>
      </c>
      <c r="AN146" s="75" t="str">
        <f t="shared" si="81"/>
        <v> </v>
      </c>
      <c r="AO146" s="52"/>
      <c r="AP146" s="52">
        <f t="shared" si="119"/>
        <v>0</v>
      </c>
      <c r="AQ146" s="296" t="str">
        <f t="shared" si="79"/>
        <v> </v>
      </c>
      <c r="AR146" s="207"/>
      <c r="AS146" s="52"/>
      <c r="AT146" s="52">
        <f t="shared" si="126"/>
        <v>0</v>
      </c>
      <c r="AU146" s="52"/>
      <c r="AV146" s="111">
        <f t="shared" si="85"/>
        <v>0</v>
      </c>
      <c r="AW146" s="59" t="str">
        <f t="shared" si="106"/>
        <v> </v>
      </c>
      <c r="AX146" s="52"/>
      <c r="AY146" s="75">
        <f t="shared" si="120"/>
        <v>0</v>
      </c>
      <c r="AZ146" s="236" t="str">
        <f t="shared" si="121"/>
        <v> </v>
      </c>
    </row>
    <row r="147" spans="1:52" s="4" customFormat="1" ht="23.25" customHeight="1">
      <c r="A147" s="76" t="s">
        <v>124</v>
      </c>
      <c r="B147" s="363" t="s">
        <v>123</v>
      </c>
      <c r="C147" s="229">
        <f t="shared" si="102"/>
        <v>0</v>
      </c>
      <c r="D147" s="95">
        <f t="shared" si="103"/>
        <v>0</v>
      </c>
      <c r="E147" s="95">
        <f t="shared" si="122"/>
        <v>0</v>
      </c>
      <c r="F147" s="77">
        <f>O147+AU147</f>
        <v>0</v>
      </c>
      <c r="G147" s="95">
        <f t="shared" si="80"/>
        <v>0</v>
      </c>
      <c r="H147" s="95" t="str">
        <f t="shared" si="82"/>
        <v> </v>
      </c>
      <c r="I147" s="75">
        <f t="shared" si="83"/>
        <v>0</v>
      </c>
      <c r="J147" s="75">
        <f t="shared" si="75"/>
        <v>0</v>
      </c>
      <c r="K147" s="236" t="str">
        <f t="shared" si="76"/>
        <v> </v>
      </c>
      <c r="L147" s="229">
        <f t="shared" si="89"/>
        <v>0</v>
      </c>
      <c r="M147" s="95">
        <f t="shared" si="99"/>
        <v>0</v>
      </c>
      <c r="N147" s="95">
        <f t="shared" si="123"/>
        <v>0</v>
      </c>
      <c r="O147" s="95">
        <f t="shared" si="124"/>
        <v>0</v>
      </c>
      <c r="P147" s="95">
        <f t="shared" si="127"/>
        <v>0</v>
      </c>
      <c r="Q147" s="95" t="str">
        <f t="shared" si="128"/>
        <v> </v>
      </c>
      <c r="R147" s="75">
        <f t="shared" si="109"/>
        <v>0</v>
      </c>
      <c r="S147" s="128">
        <f t="shared" si="110"/>
        <v>0</v>
      </c>
      <c r="T147" s="236" t="str">
        <f t="shared" si="111"/>
        <v> </v>
      </c>
      <c r="U147" s="229"/>
      <c r="V147" s="715"/>
      <c r="W147" s="747">
        <f t="shared" si="125"/>
        <v>0</v>
      </c>
      <c r="X147" s="95"/>
      <c r="Y147" s="95">
        <f t="shared" si="74"/>
        <v>0</v>
      </c>
      <c r="Z147" s="95" t="str">
        <f t="shared" si="73"/>
        <v> </v>
      </c>
      <c r="AA147" s="95"/>
      <c r="AB147" s="95">
        <f t="shared" si="112"/>
        <v>0</v>
      </c>
      <c r="AC147" s="281" t="str">
        <f t="shared" si="113"/>
        <v> </v>
      </c>
      <c r="AD147" s="229"/>
      <c r="AE147" s="95"/>
      <c r="AF147" s="95">
        <f t="shared" si="114"/>
        <v>0</v>
      </c>
      <c r="AG147" s="95" t="str">
        <f t="shared" si="115"/>
        <v> </v>
      </c>
      <c r="AH147" s="95"/>
      <c r="AI147" s="95">
        <f t="shared" si="116"/>
        <v>0</v>
      </c>
      <c r="AJ147" s="281" t="str">
        <f t="shared" si="117"/>
        <v> </v>
      </c>
      <c r="AK147" s="229"/>
      <c r="AL147" s="95"/>
      <c r="AM147" s="95">
        <f t="shared" si="118"/>
        <v>0</v>
      </c>
      <c r="AN147" s="75" t="str">
        <f t="shared" si="81"/>
        <v> </v>
      </c>
      <c r="AO147" s="95"/>
      <c r="AP147" s="95">
        <f t="shared" si="119"/>
        <v>0</v>
      </c>
      <c r="AQ147" s="296" t="str">
        <f t="shared" si="79"/>
        <v> </v>
      </c>
      <c r="AR147" s="233"/>
      <c r="AS147" s="77"/>
      <c r="AT147" s="77">
        <f t="shared" si="126"/>
        <v>0</v>
      </c>
      <c r="AU147" s="77"/>
      <c r="AV147" s="183">
        <f t="shared" si="85"/>
        <v>0</v>
      </c>
      <c r="AW147" s="59" t="str">
        <f t="shared" si="106"/>
        <v> </v>
      </c>
      <c r="AX147" s="95"/>
      <c r="AY147" s="75">
        <f t="shared" si="120"/>
        <v>0</v>
      </c>
      <c r="AZ147" s="236" t="str">
        <f t="shared" si="121"/>
        <v> </v>
      </c>
    </row>
    <row r="148" spans="1:52" s="10" customFormat="1" ht="23.25" customHeight="1">
      <c r="A148" s="108" t="s">
        <v>129</v>
      </c>
      <c r="B148" s="361" t="s">
        <v>125</v>
      </c>
      <c r="C148" s="233">
        <f t="shared" si="102"/>
        <v>0</v>
      </c>
      <c r="D148" s="77">
        <f t="shared" si="103"/>
        <v>0</v>
      </c>
      <c r="E148" s="77">
        <f t="shared" si="122"/>
        <v>0</v>
      </c>
      <c r="F148" s="77">
        <f aca="true" t="shared" si="129" ref="F148:F164">O148+AU148</f>
        <v>0</v>
      </c>
      <c r="G148" s="77">
        <f t="shared" si="80"/>
        <v>0</v>
      </c>
      <c r="H148" s="77" t="str">
        <f t="shared" si="82"/>
        <v> </v>
      </c>
      <c r="I148" s="107">
        <f t="shared" si="83"/>
        <v>0</v>
      </c>
      <c r="J148" s="107">
        <f t="shared" si="75"/>
        <v>0</v>
      </c>
      <c r="K148" s="239" t="str">
        <f t="shared" si="76"/>
        <v> </v>
      </c>
      <c r="L148" s="233">
        <f t="shared" si="89"/>
        <v>0</v>
      </c>
      <c r="M148" s="77">
        <f t="shared" si="99"/>
        <v>0</v>
      </c>
      <c r="N148" s="77">
        <f t="shared" si="123"/>
        <v>0</v>
      </c>
      <c r="O148" s="77">
        <f t="shared" si="124"/>
        <v>0</v>
      </c>
      <c r="P148" s="77">
        <f t="shared" si="127"/>
        <v>0</v>
      </c>
      <c r="Q148" s="77" t="str">
        <f t="shared" si="128"/>
        <v> </v>
      </c>
      <c r="R148" s="107">
        <f t="shared" si="109"/>
        <v>0</v>
      </c>
      <c r="S148" s="137">
        <f t="shared" si="110"/>
        <v>0</v>
      </c>
      <c r="T148" s="239" t="str">
        <f t="shared" si="111"/>
        <v> </v>
      </c>
      <c r="U148" s="233">
        <f>U149+U150</f>
        <v>0</v>
      </c>
      <c r="V148" s="706">
        <f>V149+V150</f>
        <v>0</v>
      </c>
      <c r="W148" s="740"/>
      <c r="X148" s="77">
        <f>X149+X150</f>
        <v>0</v>
      </c>
      <c r="Y148" s="77">
        <f t="shared" si="74"/>
        <v>0</v>
      </c>
      <c r="Z148" s="77" t="str">
        <f aca="true" t="shared" si="130" ref="Z148:Z197">IF(U148&lt;&gt;0,IF(V148/U148*100&lt;0,"&lt;0",IF(V148/U148*100&gt;200,"&gt;200",V148/U148*100))," ")</f>
        <v> </v>
      </c>
      <c r="AA148" s="77"/>
      <c r="AB148" s="77">
        <f t="shared" si="112"/>
        <v>0</v>
      </c>
      <c r="AC148" s="216" t="str">
        <f t="shared" si="113"/>
        <v> </v>
      </c>
      <c r="AD148" s="233"/>
      <c r="AE148" s="77"/>
      <c r="AF148" s="77">
        <f t="shared" si="114"/>
        <v>0</v>
      </c>
      <c r="AG148" s="77" t="str">
        <f t="shared" si="115"/>
        <v> </v>
      </c>
      <c r="AH148" s="77"/>
      <c r="AI148" s="77">
        <f t="shared" si="116"/>
        <v>0</v>
      </c>
      <c r="AJ148" s="216" t="str">
        <f t="shared" si="117"/>
        <v> </v>
      </c>
      <c r="AK148" s="233"/>
      <c r="AL148" s="77"/>
      <c r="AM148" s="77">
        <f t="shared" si="118"/>
        <v>0</v>
      </c>
      <c r="AN148" s="107" t="str">
        <f t="shared" si="81"/>
        <v> </v>
      </c>
      <c r="AO148" s="77"/>
      <c r="AP148" s="77">
        <f t="shared" si="119"/>
        <v>0</v>
      </c>
      <c r="AQ148" s="308" t="str">
        <f t="shared" si="79"/>
        <v> </v>
      </c>
      <c r="AR148" s="233">
        <f>AR149+AR150</f>
        <v>0</v>
      </c>
      <c r="AS148" s="77">
        <f>AS149+AS150</f>
        <v>0</v>
      </c>
      <c r="AT148" s="77">
        <f t="shared" si="126"/>
        <v>0</v>
      </c>
      <c r="AU148" s="77">
        <f>AU149+AU150</f>
        <v>0</v>
      </c>
      <c r="AV148" s="185">
        <f t="shared" si="85"/>
        <v>0</v>
      </c>
      <c r="AW148" s="87" t="str">
        <f t="shared" si="106"/>
        <v> </v>
      </c>
      <c r="AX148" s="77"/>
      <c r="AY148" s="107">
        <f t="shared" si="120"/>
        <v>0</v>
      </c>
      <c r="AZ148" s="239" t="str">
        <f t="shared" si="121"/>
        <v> </v>
      </c>
    </row>
    <row r="149" spans="1:52" ht="20.25" customHeight="1">
      <c r="A149" s="76" t="s">
        <v>126</v>
      </c>
      <c r="B149" s="362" t="s">
        <v>127</v>
      </c>
      <c r="C149" s="207">
        <f t="shared" si="102"/>
        <v>0</v>
      </c>
      <c r="D149" s="52">
        <f t="shared" si="103"/>
        <v>0</v>
      </c>
      <c r="E149" s="52">
        <f t="shared" si="122"/>
        <v>0</v>
      </c>
      <c r="F149" s="52">
        <f t="shared" si="129"/>
        <v>0</v>
      </c>
      <c r="G149" s="52">
        <f t="shared" si="80"/>
        <v>0</v>
      </c>
      <c r="H149" s="52" t="str">
        <f t="shared" si="82"/>
        <v> </v>
      </c>
      <c r="I149" s="75">
        <f t="shared" si="83"/>
        <v>0</v>
      </c>
      <c r="J149" s="75">
        <f t="shared" si="75"/>
        <v>0</v>
      </c>
      <c r="K149" s="236" t="str">
        <f t="shared" si="76"/>
        <v> </v>
      </c>
      <c r="L149" s="207">
        <f t="shared" si="89"/>
        <v>0</v>
      </c>
      <c r="M149" s="52">
        <f t="shared" si="99"/>
        <v>0</v>
      </c>
      <c r="N149" s="52">
        <f t="shared" si="123"/>
        <v>0</v>
      </c>
      <c r="O149" s="52">
        <f t="shared" si="124"/>
        <v>0</v>
      </c>
      <c r="P149" s="52">
        <f t="shared" si="127"/>
        <v>0</v>
      </c>
      <c r="Q149" s="52" t="str">
        <f t="shared" si="128"/>
        <v> </v>
      </c>
      <c r="R149" s="75">
        <f t="shared" si="109"/>
        <v>0</v>
      </c>
      <c r="S149" s="128">
        <f t="shared" si="110"/>
        <v>0</v>
      </c>
      <c r="T149" s="236" t="str">
        <f t="shared" si="111"/>
        <v> </v>
      </c>
      <c r="U149" s="207"/>
      <c r="V149" s="696"/>
      <c r="W149" s="668"/>
      <c r="X149" s="52"/>
      <c r="Y149" s="52">
        <f t="shared" si="74"/>
        <v>0</v>
      </c>
      <c r="Z149" s="52" t="str">
        <f t="shared" si="130"/>
        <v> </v>
      </c>
      <c r="AA149" s="52"/>
      <c r="AB149" s="52">
        <f t="shared" si="112"/>
        <v>0</v>
      </c>
      <c r="AC149" s="208" t="str">
        <f t="shared" si="113"/>
        <v> </v>
      </c>
      <c r="AD149" s="207"/>
      <c r="AE149" s="52"/>
      <c r="AF149" s="52">
        <f t="shared" si="114"/>
        <v>0</v>
      </c>
      <c r="AG149" s="52" t="str">
        <f t="shared" si="115"/>
        <v> </v>
      </c>
      <c r="AH149" s="52"/>
      <c r="AI149" s="52">
        <f t="shared" si="116"/>
        <v>0</v>
      </c>
      <c r="AJ149" s="208" t="str">
        <f t="shared" si="117"/>
        <v> </v>
      </c>
      <c r="AK149" s="207"/>
      <c r="AL149" s="52"/>
      <c r="AM149" s="52">
        <f t="shared" si="118"/>
        <v>0</v>
      </c>
      <c r="AN149" s="75" t="str">
        <f t="shared" si="81"/>
        <v> </v>
      </c>
      <c r="AO149" s="52"/>
      <c r="AP149" s="52">
        <f t="shared" si="119"/>
        <v>0</v>
      </c>
      <c r="AQ149" s="296" t="str">
        <f t="shared" si="79"/>
        <v> </v>
      </c>
      <c r="AR149" s="237"/>
      <c r="AS149" s="87"/>
      <c r="AT149" s="87">
        <f t="shared" si="126"/>
        <v>0</v>
      </c>
      <c r="AU149" s="87"/>
      <c r="AV149" s="184">
        <f t="shared" si="85"/>
        <v>0</v>
      </c>
      <c r="AW149" s="59" t="str">
        <f t="shared" si="106"/>
        <v> </v>
      </c>
      <c r="AX149" s="52"/>
      <c r="AY149" s="75">
        <f t="shared" si="120"/>
        <v>0</v>
      </c>
      <c r="AZ149" s="236" t="str">
        <f t="shared" si="121"/>
        <v> </v>
      </c>
    </row>
    <row r="150" spans="1:52" ht="19.5" customHeight="1">
      <c r="A150" s="76" t="s">
        <v>128</v>
      </c>
      <c r="B150" s="362" t="s">
        <v>130</v>
      </c>
      <c r="C150" s="207">
        <f t="shared" si="102"/>
        <v>0</v>
      </c>
      <c r="D150" s="52">
        <f t="shared" si="103"/>
        <v>0</v>
      </c>
      <c r="E150" s="52">
        <f t="shared" si="122"/>
        <v>0</v>
      </c>
      <c r="F150" s="52">
        <f t="shared" si="129"/>
        <v>0</v>
      </c>
      <c r="G150" s="52">
        <f t="shared" si="80"/>
        <v>0</v>
      </c>
      <c r="H150" s="52" t="str">
        <f t="shared" si="82"/>
        <v> </v>
      </c>
      <c r="I150" s="75">
        <f t="shared" si="83"/>
        <v>0</v>
      </c>
      <c r="J150" s="75">
        <f t="shared" si="75"/>
        <v>0</v>
      </c>
      <c r="K150" s="236" t="str">
        <f t="shared" si="76"/>
        <v> </v>
      </c>
      <c r="L150" s="207">
        <f t="shared" si="89"/>
        <v>0</v>
      </c>
      <c r="M150" s="52">
        <f t="shared" si="99"/>
        <v>0</v>
      </c>
      <c r="N150" s="52">
        <f t="shared" si="123"/>
        <v>0</v>
      </c>
      <c r="O150" s="52">
        <f t="shared" si="124"/>
        <v>0</v>
      </c>
      <c r="P150" s="52">
        <f t="shared" si="127"/>
        <v>0</v>
      </c>
      <c r="Q150" s="52" t="str">
        <f t="shared" si="128"/>
        <v> </v>
      </c>
      <c r="R150" s="75">
        <f t="shared" si="109"/>
        <v>0</v>
      </c>
      <c r="S150" s="128">
        <f t="shared" si="110"/>
        <v>0</v>
      </c>
      <c r="T150" s="236" t="str">
        <f t="shared" si="111"/>
        <v> </v>
      </c>
      <c r="U150" s="207"/>
      <c r="V150" s="696"/>
      <c r="W150" s="668">
        <f t="shared" si="125"/>
        <v>0</v>
      </c>
      <c r="X150" s="52"/>
      <c r="Y150" s="52">
        <f aca="true" t="shared" si="131" ref="Y150:Y197">V150-U150</f>
        <v>0</v>
      </c>
      <c r="Z150" s="52" t="str">
        <f t="shared" si="130"/>
        <v> </v>
      </c>
      <c r="AA150" s="52"/>
      <c r="AB150" s="52">
        <f t="shared" si="112"/>
        <v>0</v>
      </c>
      <c r="AC150" s="208" t="str">
        <f t="shared" si="113"/>
        <v> </v>
      </c>
      <c r="AD150" s="207"/>
      <c r="AE150" s="52"/>
      <c r="AF150" s="52">
        <f t="shared" si="114"/>
        <v>0</v>
      </c>
      <c r="AG150" s="52" t="str">
        <f t="shared" si="115"/>
        <v> </v>
      </c>
      <c r="AH150" s="52"/>
      <c r="AI150" s="52">
        <f t="shared" si="116"/>
        <v>0</v>
      </c>
      <c r="AJ150" s="208" t="str">
        <f t="shared" si="117"/>
        <v> </v>
      </c>
      <c r="AK150" s="207"/>
      <c r="AL150" s="52"/>
      <c r="AM150" s="52">
        <f t="shared" si="118"/>
        <v>0</v>
      </c>
      <c r="AN150" s="75" t="str">
        <f t="shared" si="81"/>
        <v> </v>
      </c>
      <c r="AO150" s="52"/>
      <c r="AP150" s="52">
        <f t="shared" si="119"/>
        <v>0</v>
      </c>
      <c r="AQ150" s="296" t="str">
        <f t="shared" si="79"/>
        <v> </v>
      </c>
      <c r="AR150" s="233"/>
      <c r="AS150" s="77"/>
      <c r="AT150" s="77">
        <f t="shared" si="126"/>
        <v>0</v>
      </c>
      <c r="AU150" s="77"/>
      <c r="AV150" s="183">
        <f aca="true" t="shared" si="132" ref="AV150:AV180">AS150-AR150</f>
        <v>0</v>
      </c>
      <c r="AW150" s="59" t="str">
        <f t="shared" si="106"/>
        <v> </v>
      </c>
      <c r="AX150" s="52"/>
      <c r="AY150" s="75">
        <f t="shared" si="120"/>
        <v>0</v>
      </c>
      <c r="AZ150" s="236" t="str">
        <f t="shared" si="121"/>
        <v> </v>
      </c>
    </row>
    <row r="151" spans="1:52" s="10" customFormat="1" ht="21.75" customHeight="1">
      <c r="A151" s="110" t="s">
        <v>134</v>
      </c>
      <c r="B151" s="361" t="s">
        <v>132</v>
      </c>
      <c r="C151" s="412">
        <f>C152+C153+C154</f>
        <v>0</v>
      </c>
      <c r="D151" s="77">
        <f>D152+D153+D154</f>
        <v>0</v>
      </c>
      <c r="E151" s="77">
        <f>E152+E153+E154</f>
        <v>0</v>
      </c>
      <c r="F151" s="77">
        <f t="shared" si="129"/>
        <v>0</v>
      </c>
      <c r="G151" s="77">
        <f t="shared" si="80"/>
        <v>0</v>
      </c>
      <c r="H151" s="77" t="str">
        <f t="shared" si="82"/>
        <v> </v>
      </c>
      <c r="I151" s="109">
        <f t="shared" si="83"/>
        <v>0</v>
      </c>
      <c r="J151" s="109">
        <f t="shared" si="75"/>
        <v>0</v>
      </c>
      <c r="K151" s="240" t="str">
        <f t="shared" si="76"/>
        <v> </v>
      </c>
      <c r="L151" s="233">
        <f t="shared" si="89"/>
        <v>40.7</v>
      </c>
      <c r="M151" s="77">
        <f t="shared" si="99"/>
        <v>10.8</v>
      </c>
      <c r="N151" s="77">
        <f t="shared" si="123"/>
        <v>10.8</v>
      </c>
      <c r="O151" s="77">
        <f t="shared" si="124"/>
        <v>0</v>
      </c>
      <c r="P151" s="77">
        <f t="shared" si="127"/>
        <v>-29.900000000000002</v>
      </c>
      <c r="Q151" s="77">
        <f t="shared" si="128"/>
        <v>26.535626535626534</v>
      </c>
      <c r="R151" s="109">
        <f t="shared" si="109"/>
        <v>0</v>
      </c>
      <c r="S151" s="138">
        <f t="shared" si="110"/>
        <v>10.8</v>
      </c>
      <c r="T151" s="240" t="str">
        <f t="shared" si="111"/>
        <v> </v>
      </c>
      <c r="U151" s="233">
        <f>U152+U153+U154</f>
        <v>40.7</v>
      </c>
      <c r="V151" s="706">
        <f>V152+V153+V154</f>
        <v>10.8</v>
      </c>
      <c r="W151" s="740">
        <f t="shared" si="125"/>
        <v>10.8</v>
      </c>
      <c r="X151" s="77">
        <f>X152+X153+X154</f>
        <v>0</v>
      </c>
      <c r="Y151" s="77">
        <f t="shared" si="131"/>
        <v>-29.900000000000002</v>
      </c>
      <c r="Z151" s="77">
        <f t="shared" si="130"/>
        <v>26.535626535626534</v>
      </c>
      <c r="AA151" s="77"/>
      <c r="AB151" s="77">
        <f t="shared" si="112"/>
        <v>10.8</v>
      </c>
      <c r="AC151" s="216" t="str">
        <f t="shared" si="113"/>
        <v> </v>
      </c>
      <c r="AD151" s="233"/>
      <c r="AE151" s="77"/>
      <c r="AF151" s="77">
        <f t="shared" si="114"/>
        <v>0</v>
      </c>
      <c r="AG151" s="77" t="str">
        <f t="shared" si="115"/>
        <v> </v>
      </c>
      <c r="AH151" s="77"/>
      <c r="AI151" s="77">
        <f t="shared" si="116"/>
        <v>0</v>
      </c>
      <c r="AJ151" s="216" t="str">
        <f t="shared" si="117"/>
        <v> </v>
      </c>
      <c r="AK151" s="233"/>
      <c r="AL151" s="77"/>
      <c r="AM151" s="77">
        <f t="shared" si="118"/>
        <v>0</v>
      </c>
      <c r="AN151" s="109" t="str">
        <f t="shared" si="81"/>
        <v> </v>
      </c>
      <c r="AO151" s="77"/>
      <c r="AP151" s="77">
        <f t="shared" si="119"/>
        <v>0</v>
      </c>
      <c r="AQ151" s="309" t="str">
        <f t="shared" si="79"/>
        <v> </v>
      </c>
      <c r="AR151" s="412">
        <f>AR152</f>
        <v>0</v>
      </c>
      <c r="AS151" s="77">
        <f>AS152</f>
        <v>0</v>
      </c>
      <c r="AT151" s="77">
        <f t="shared" si="126"/>
        <v>0</v>
      </c>
      <c r="AU151" s="77">
        <f>AU152</f>
        <v>0</v>
      </c>
      <c r="AV151" s="185">
        <f t="shared" si="132"/>
        <v>0</v>
      </c>
      <c r="AW151" s="87" t="str">
        <f t="shared" si="106"/>
        <v> </v>
      </c>
      <c r="AX151" s="77"/>
      <c r="AY151" s="109">
        <f t="shared" si="120"/>
        <v>0</v>
      </c>
      <c r="AZ151" s="240" t="str">
        <f t="shared" si="121"/>
        <v> </v>
      </c>
    </row>
    <row r="152" spans="1:52" ht="21.75" customHeight="1">
      <c r="A152" s="76" t="s">
        <v>131</v>
      </c>
      <c r="B152" s="362" t="s">
        <v>133</v>
      </c>
      <c r="C152" s="381">
        <f>L152+AR152+AR182</f>
        <v>0</v>
      </c>
      <c r="D152" s="52">
        <f>M152+AS152+AS182</f>
        <v>0</v>
      </c>
      <c r="E152" s="52">
        <f>N152+AT152+AT182</f>
        <v>0</v>
      </c>
      <c r="F152" s="52">
        <f>O152+AU152+AU182</f>
        <v>0</v>
      </c>
      <c r="G152" s="52">
        <f>P152+AV152+AV182</f>
        <v>0</v>
      </c>
      <c r="H152" s="52"/>
      <c r="I152" s="75">
        <f t="shared" si="83"/>
        <v>0</v>
      </c>
      <c r="J152" s="75">
        <f t="shared" si="75"/>
        <v>0</v>
      </c>
      <c r="K152" s="236" t="str">
        <f t="shared" si="76"/>
        <v> </v>
      </c>
      <c r="L152" s="207">
        <f t="shared" si="89"/>
        <v>40.7</v>
      </c>
      <c r="M152" s="52">
        <f t="shared" si="99"/>
        <v>10.8</v>
      </c>
      <c r="N152" s="52">
        <f t="shared" si="123"/>
        <v>10.8</v>
      </c>
      <c r="O152" s="52">
        <f t="shared" si="124"/>
        <v>0</v>
      </c>
      <c r="P152" s="52">
        <f t="shared" si="127"/>
        <v>-29.900000000000002</v>
      </c>
      <c r="Q152" s="52">
        <f t="shared" si="128"/>
        <v>26.535626535626534</v>
      </c>
      <c r="R152" s="75">
        <f t="shared" si="109"/>
        <v>0</v>
      </c>
      <c r="S152" s="128">
        <f t="shared" si="110"/>
        <v>10.8</v>
      </c>
      <c r="T152" s="236" t="str">
        <f t="shared" si="111"/>
        <v> </v>
      </c>
      <c r="U152" s="207">
        <v>40.7</v>
      </c>
      <c r="V152" s="696">
        <v>10.8</v>
      </c>
      <c r="W152" s="668">
        <f t="shared" si="125"/>
        <v>10.8</v>
      </c>
      <c r="X152" s="52"/>
      <c r="Y152" s="52">
        <f t="shared" si="131"/>
        <v>-29.900000000000002</v>
      </c>
      <c r="Z152" s="52">
        <f t="shared" si="130"/>
        <v>26.535626535626534</v>
      </c>
      <c r="AA152" s="87"/>
      <c r="AB152" s="87">
        <f t="shared" si="112"/>
        <v>10.8</v>
      </c>
      <c r="AC152" s="279" t="str">
        <f t="shared" si="113"/>
        <v> </v>
      </c>
      <c r="AD152" s="237"/>
      <c r="AE152" s="87"/>
      <c r="AF152" s="87">
        <f t="shared" si="114"/>
        <v>0</v>
      </c>
      <c r="AG152" s="87" t="str">
        <f t="shared" si="115"/>
        <v> </v>
      </c>
      <c r="AH152" s="87"/>
      <c r="AI152" s="87">
        <f t="shared" si="116"/>
        <v>0</v>
      </c>
      <c r="AJ152" s="279" t="str">
        <f t="shared" si="117"/>
        <v> </v>
      </c>
      <c r="AK152" s="237"/>
      <c r="AL152" s="87"/>
      <c r="AM152" s="87">
        <f t="shared" si="118"/>
        <v>0</v>
      </c>
      <c r="AN152" s="75" t="str">
        <f t="shared" si="81"/>
        <v> </v>
      </c>
      <c r="AO152" s="87"/>
      <c r="AP152" s="87">
        <f t="shared" si="119"/>
        <v>0</v>
      </c>
      <c r="AQ152" s="296" t="str">
        <f t="shared" si="79"/>
        <v> </v>
      </c>
      <c r="AR152" s="207"/>
      <c r="AS152" s="52"/>
      <c r="AT152" s="52">
        <f t="shared" si="126"/>
        <v>0</v>
      </c>
      <c r="AU152" s="52"/>
      <c r="AV152" s="75">
        <f t="shared" si="132"/>
        <v>0</v>
      </c>
      <c r="AW152" s="59" t="str">
        <f t="shared" si="106"/>
        <v> </v>
      </c>
      <c r="AX152" s="87"/>
      <c r="AY152" s="75">
        <f t="shared" si="120"/>
        <v>0</v>
      </c>
      <c r="AZ152" s="236" t="str">
        <f t="shared" si="121"/>
        <v> </v>
      </c>
    </row>
    <row r="153" spans="1:52" ht="30" customHeight="1">
      <c r="A153" s="76" t="s">
        <v>135</v>
      </c>
      <c r="B153" s="362" t="s">
        <v>136</v>
      </c>
      <c r="C153" s="207">
        <f t="shared" si="102"/>
        <v>0</v>
      </c>
      <c r="D153" s="52">
        <f t="shared" si="103"/>
        <v>0</v>
      </c>
      <c r="E153" s="52">
        <f t="shared" si="122"/>
        <v>0</v>
      </c>
      <c r="F153" s="52">
        <f t="shared" si="129"/>
        <v>0</v>
      </c>
      <c r="G153" s="52">
        <f t="shared" si="80"/>
        <v>0</v>
      </c>
      <c r="H153" s="52" t="str">
        <f t="shared" si="82"/>
        <v> </v>
      </c>
      <c r="I153" s="75">
        <f t="shared" si="83"/>
        <v>0</v>
      </c>
      <c r="J153" s="75">
        <f t="shared" si="75"/>
        <v>0</v>
      </c>
      <c r="K153" s="236" t="str">
        <f t="shared" si="76"/>
        <v> </v>
      </c>
      <c r="L153" s="207">
        <f t="shared" si="89"/>
        <v>0</v>
      </c>
      <c r="M153" s="52">
        <f t="shared" si="99"/>
        <v>0</v>
      </c>
      <c r="N153" s="52">
        <f t="shared" si="123"/>
        <v>0</v>
      </c>
      <c r="O153" s="52">
        <f t="shared" si="124"/>
        <v>0</v>
      </c>
      <c r="P153" s="52">
        <f t="shared" si="127"/>
        <v>0</v>
      </c>
      <c r="Q153" s="52" t="str">
        <f t="shared" si="128"/>
        <v> </v>
      </c>
      <c r="R153" s="75">
        <f t="shared" si="109"/>
        <v>0</v>
      </c>
      <c r="S153" s="128">
        <f t="shared" si="110"/>
        <v>0</v>
      </c>
      <c r="T153" s="236" t="str">
        <f t="shared" si="111"/>
        <v> </v>
      </c>
      <c r="U153" s="207"/>
      <c r="V153" s="696"/>
      <c r="W153" s="668">
        <f t="shared" si="125"/>
        <v>0</v>
      </c>
      <c r="X153" s="52"/>
      <c r="Y153" s="52">
        <f t="shared" si="131"/>
        <v>0</v>
      </c>
      <c r="Z153" s="52" t="str">
        <f t="shared" si="130"/>
        <v> </v>
      </c>
      <c r="AA153" s="52"/>
      <c r="AB153" s="52">
        <f t="shared" si="112"/>
        <v>0</v>
      </c>
      <c r="AC153" s="208" t="str">
        <f t="shared" si="113"/>
        <v> </v>
      </c>
      <c r="AD153" s="207"/>
      <c r="AE153" s="52"/>
      <c r="AF153" s="52">
        <f t="shared" si="114"/>
        <v>0</v>
      </c>
      <c r="AG153" s="52" t="str">
        <f t="shared" si="115"/>
        <v> </v>
      </c>
      <c r="AH153" s="52"/>
      <c r="AI153" s="52">
        <f t="shared" si="116"/>
        <v>0</v>
      </c>
      <c r="AJ153" s="208" t="str">
        <f t="shared" si="117"/>
        <v> </v>
      </c>
      <c r="AK153" s="207"/>
      <c r="AL153" s="52"/>
      <c r="AM153" s="52">
        <f t="shared" si="118"/>
        <v>0</v>
      </c>
      <c r="AN153" s="75" t="str">
        <f t="shared" si="81"/>
        <v> </v>
      </c>
      <c r="AO153" s="52"/>
      <c r="AP153" s="52">
        <f t="shared" si="119"/>
        <v>0</v>
      </c>
      <c r="AQ153" s="296" t="str">
        <f t="shared" si="79"/>
        <v> </v>
      </c>
      <c r="AR153" s="207"/>
      <c r="AS153" s="52"/>
      <c r="AT153" s="52">
        <f t="shared" si="126"/>
        <v>0</v>
      </c>
      <c r="AU153" s="52"/>
      <c r="AV153" s="75">
        <f t="shared" si="132"/>
        <v>0</v>
      </c>
      <c r="AW153" s="59" t="str">
        <f t="shared" si="106"/>
        <v> </v>
      </c>
      <c r="AX153" s="52"/>
      <c r="AY153" s="75">
        <f t="shared" si="120"/>
        <v>0</v>
      </c>
      <c r="AZ153" s="236" t="str">
        <f t="shared" si="121"/>
        <v> </v>
      </c>
    </row>
    <row r="154" spans="1:52" ht="30.75" customHeight="1">
      <c r="A154" s="76" t="s">
        <v>137</v>
      </c>
      <c r="B154" s="362" t="s">
        <v>138</v>
      </c>
      <c r="C154" s="207">
        <f t="shared" si="102"/>
        <v>0</v>
      </c>
      <c r="D154" s="52">
        <f t="shared" si="103"/>
        <v>0</v>
      </c>
      <c r="E154" s="52">
        <f t="shared" si="122"/>
        <v>0</v>
      </c>
      <c r="F154" s="52">
        <f t="shared" si="129"/>
        <v>0</v>
      </c>
      <c r="G154" s="52">
        <f aca="true" t="shared" si="133" ref="G154:G197">D154-C154</f>
        <v>0</v>
      </c>
      <c r="H154" s="52" t="str">
        <f aca="true" t="shared" si="134" ref="H154:H197">IF(C154&lt;&gt;0,IF(D154/C154*100&lt;0,"&lt;0",IF(D154/C154*100&gt;200,"&gt;200",D154/C154*100))," ")</f>
        <v> </v>
      </c>
      <c r="I154" s="75">
        <f t="shared" si="83"/>
        <v>0</v>
      </c>
      <c r="J154" s="75">
        <f aca="true" t="shared" si="135" ref="J154:J197">D154-I154</f>
        <v>0</v>
      </c>
      <c r="K154" s="236" t="str">
        <f aca="true" t="shared" si="136" ref="K154:K197">IF(I154&lt;&gt;0,IF(D154/I154*100&lt;0,"&lt;0",IF(D154/I154*100&gt;200,"&gt;200",D154/I154*100))," ")</f>
        <v> </v>
      </c>
      <c r="L154" s="207">
        <f t="shared" si="89"/>
        <v>0</v>
      </c>
      <c r="M154" s="52">
        <f t="shared" si="99"/>
        <v>0</v>
      </c>
      <c r="N154" s="52">
        <f t="shared" si="123"/>
        <v>0</v>
      </c>
      <c r="O154" s="52">
        <f t="shared" si="124"/>
        <v>0</v>
      </c>
      <c r="P154" s="52">
        <f t="shared" si="127"/>
        <v>0</v>
      </c>
      <c r="Q154" s="52" t="str">
        <f t="shared" si="128"/>
        <v> </v>
      </c>
      <c r="R154" s="75">
        <f t="shared" si="109"/>
        <v>0</v>
      </c>
      <c r="S154" s="128">
        <f t="shared" si="110"/>
        <v>0</v>
      </c>
      <c r="T154" s="236" t="str">
        <f t="shared" si="111"/>
        <v> </v>
      </c>
      <c r="U154" s="207"/>
      <c r="V154" s="696"/>
      <c r="W154" s="668">
        <f t="shared" si="125"/>
        <v>0</v>
      </c>
      <c r="X154" s="52"/>
      <c r="Y154" s="52">
        <f t="shared" si="131"/>
        <v>0</v>
      </c>
      <c r="Z154" s="52" t="str">
        <f t="shared" si="130"/>
        <v> </v>
      </c>
      <c r="AA154" s="52"/>
      <c r="AB154" s="52">
        <f t="shared" si="112"/>
        <v>0</v>
      </c>
      <c r="AC154" s="208" t="str">
        <f t="shared" si="113"/>
        <v> </v>
      </c>
      <c r="AD154" s="207"/>
      <c r="AE154" s="52"/>
      <c r="AF154" s="52">
        <f t="shared" si="114"/>
        <v>0</v>
      </c>
      <c r="AG154" s="52" t="str">
        <f t="shared" si="115"/>
        <v> </v>
      </c>
      <c r="AH154" s="52"/>
      <c r="AI154" s="52">
        <f t="shared" si="116"/>
        <v>0</v>
      </c>
      <c r="AJ154" s="208" t="str">
        <f t="shared" si="117"/>
        <v> </v>
      </c>
      <c r="AK154" s="207"/>
      <c r="AL154" s="52"/>
      <c r="AM154" s="52">
        <f t="shared" si="118"/>
        <v>0</v>
      </c>
      <c r="AN154" s="75" t="str">
        <f aca="true" t="shared" si="137" ref="AN154:AN197">IF(AK154&lt;&gt;0,IF(AL154/AK154*100&lt;0,"&lt;0",IF(AL154/AK154*100&gt;200,"&gt;200",AL154/AK154*100))," ")</f>
        <v> </v>
      </c>
      <c r="AO154" s="52"/>
      <c r="AP154" s="52">
        <f t="shared" si="119"/>
        <v>0</v>
      </c>
      <c r="AQ154" s="296" t="str">
        <f aca="true" t="shared" si="138" ref="AQ154:AQ197">IF(AO154&lt;&gt;0,IF(AL154/AO154*100&lt;0,"&lt;0",IF(AL154/AO154*100&gt;200,"&gt;200",AL154/AO154*100))," ")</f>
        <v> </v>
      </c>
      <c r="AR154" s="233"/>
      <c r="AS154" s="77"/>
      <c r="AT154" s="77">
        <f t="shared" si="126"/>
        <v>0</v>
      </c>
      <c r="AU154" s="77"/>
      <c r="AV154" s="107">
        <f t="shared" si="132"/>
        <v>0</v>
      </c>
      <c r="AW154" s="59" t="str">
        <f t="shared" si="106"/>
        <v> </v>
      </c>
      <c r="AX154" s="52"/>
      <c r="AY154" s="75">
        <f t="shared" si="120"/>
        <v>1.8</v>
      </c>
      <c r="AZ154" s="236" t="str">
        <f t="shared" si="121"/>
        <v> </v>
      </c>
    </row>
    <row r="155" spans="1:52" s="10" customFormat="1" ht="32.25" customHeight="1">
      <c r="A155" s="108" t="s">
        <v>142</v>
      </c>
      <c r="B155" s="358" t="s">
        <v>140</v>
      </c>
      <c r="C155" s="233">
        <f t="shared" si="102"/>
        <v>-148.5</v>
      </c>
      <c r="D155" s="77">
        <f t="shared" si="103"/>
        <v>6.1000000000000005</v>
      </c>
      <c r="E155" s="77">
        <f t="shared" si="122"/>
        <v>53.3</v>
      </c>
      <c r="F155" s="77">
        <f t="shared" si="129"/>
        <v>-47.2</v>
      </c>
      <c r="G155" s="77">
        <f t="shared" si="133"/>
        <v>154.6</v>
      </c>
      <c r="H155" s="77" t="str">
        <f t="shared" si="134"/>
        <v>&lt;0</v>
      </c>
      <c r="I155" s="107">
        <f t="shared" si="83"/>
        <v>0</v>
      </c>
      <c r="J155" s="107">
        <f t="shared" si="135"/>
        <v>6.1000000000000005</v>
      </c>
      <c r="K155" s="239" t="str">
        <f t="shared" si="136"/>
        <v> </v>
      </c>
      <c r="L155" s="233">
        <f t="shared" si="89"/>
        <v>-161.6</v>
      </c>
      <c r="M155" s="77">
        <f t="shared" si="99"/>
        <v>4.300000000000001</v>
      </c>
      <c r="N155" s="77">
        <f t="shared" si="123"/>
        <v>51.5</v>
      </c>
      <c r="O155" s="77">
        <f t="shared" si="124"/>
        <v>-47.2</v>
      </c>
      <c r="P155" s="77">
        <f t="shared" si="127"/>
        <v>165.9</v>
      </c>
      <c r="Q155" s="77" t="str">
        <f t="shared" si="128"/>
        <v>&lt;0</v>
      </c>
      <c r="R155" s="107">
        <f t="shared" si="109"/>
        <v>0</v>
      </c>
      <c r="S155" s="137">
        <f t="shared" si="110"/>
        <v>4.300000000000001</v>
      </c>
      <c r="T155" s="239" t="str">
        <f t="shared" si="111"/>
        <v> </v>
      </c>
      <c r="U155" s="233">
        <f>U156+U157</f>
        <v>-161.6</v>
      </c>
      <c r="V155" s="706">
        <f>V156+V157</f>
        <v>4.300000000000001</v>
      </c>
      <c r="W155" s="740">
        <f t="shared" si="125"/>
        <v>51.5</v>
      </c>
      <c r="X155" s="77">
        <f>X156+X157</f>
        <v>-47.2</v>
      </c>
      <c r="Y155" s="77">
        <f t="shared" si="131"/>
        <v>165.9</v>
      </c>
      <c r="Z155" s="77" t="str">
        <f t="shared" si="130"/>
        <v>&lt;0</v>
      </c>
      <c r="AA155" s="77"/>
      <c r="AB155" s="77">
        <f t="shared" si="112"/>
        <v>4.300000000000001</v>
      </c>
      <c r="AC155" s="216" t="str">
        <f t="shared" si="113"/>
        <v> </v>
      </c>
      <c r="AD155" s="233"/>
      <c r="AE155" s="77"/>
      <c r="AF155" s="77">
        <f t="shared" si="114"/>
        <v>0</v>
      </c>
      <c r="AG155" s="77" t="str">
        <f t="shared" si="115"/>
        <v> </v>
      </c>
      <c r="AH155" s="77"/>
      <c r="AI155" s="77">
        <f t="shared" si="116"/>
        <v>0</v>
      </c>
      <c r="AJ155" s="216" t="str">
        <f t="shared" si="117"/>
        <v> </v>
      </c>
      <c r="AK155" s="233"/>
      <c r="AL155" s="77"/>
      <c r="AM155" s="77">
        <f t="shared" si="118"/>
        <v>0</v>
      </c>
      <c r="AN155" s="107" t="str">
        <f t="shared" si="137"/>
        <v> </v>
      </c>
      <c r="AO155" s="77"/>
      <c r="AP155" s="77">
        <f t="shared" si="119"/>
        <v>0</v>
      </c>
      <c r="AQ155" s="308" t="str">
        <f t="shared" si="138"/>
        <v> </v>
      </c>
      <c r="AR155" s="233">
        <f>AR156+AR157</f>
        <v>13.1</v>
      </c>
      <c r="AS155" s="77">
        <f>AS156+AS157</f>
        <v>1.8</v>
      </c>
      <c r="AT155" s="77">
        <f t="shared" si="126"/>
        <v>1.8</v>
      </c>
      <c r="AU155" s="77">
        <f>AU156+AU157</f>
        <v>0</v>
      </c>
      <c r="AV155" s="185">
        <f t="shared" si="132"/>
        <v>-11.299999999999999</v>
      </c>
      <c r="AW155" s="87">
        <f t="shared" si="106"/>
        <v>13.740458015267176</v>
      </c>
      <c r="AX155" s="77"/>
      <c r="AY155" s="107">
        <f t="shared" si="120"/>
        <v>1.8</v>
      </c>
      <c r="AZ155" s="239" t="str">
        <f t="shared" si="121"/>
        <v> </v>
      </c>
    </row>
    <row r="156" spans="1:52" ht="20.25" customHeight="1">
      <c r="A156" s="76" t="s">
        <v>139</v>
      </c>
      <c r="B156" s="362" t="s">
        <v>141</v>
      </c>
      <c r="C156" s="207">
        <f t="shared" si="102"/>
        <v>18.6</v>
      </c>
      <c r="D156" s="52">
        <f t="shared" si="103"/>
        <v>18.5</v>
      </c>
      <c r="E156" s="52">
        <f t="shared" si="122"/>
        <v>31.7</v>
      </c>
      <c r="F156" s="52">
        <f t="shared" si="129"/>
        <v>-13.2</v>
      </c>
      <c r="G156" s="52">
        <f t="shared" si="133"/>
        <v>-0.10000000000000142</v>
      </c>
      <c r="H156" s="52">
        <f t="shared" si="134"/>
        <v>99.46236559139784</v>
      </c>
      <c r="I156" s="75">
        <f aca="true" t="shared" si="139" ref="I156:I197">R156+AX156</f>
        <v>0</v>
      </c>
      <c r="J156" s="75">
        <f t="shared" si="135"/>
        <v>18.5</v>
      </c>
      <c r="K156" s="236" t="str">
        <f t="shared" si="136"/>
        <v> </v>
      </c>
      <c r="L156" s="207">
        <f t="shared" si="89"/>
        <v>5.5</v>
      </c>
      <c r="M156" s="52">
        <f t="shared" si="99"/>
        <v>16.7</v>
      </c>
      <c r="N156" s="52">
        <f t="shared" si="123"/>
        <v>29.9</v>
      </c>
      <c r="O156" s="52">
        <f t="shared" si="124"/>
        <v>-13.2</v>
      </c>
      <c r="P156" s="52">
        <f t="shared" si="127"/>
        <v>11.2</v>
      </c>
      <c r="Q156" s="52" t="str">
        <f t="shared" si="128"/>
        <v>&gt;200</v>
      </c>
      <c r="R156" s="75">
        <f t="shared" si="109"/>
        <v>0</v>
      </c>
      <c r="S156" s="128">
        <f t="shared" si="110"/>
        <v>16.7</v>
      </c>
      <c r="T156" s="236" t="str">
        <f t="shared" si="111"/>
        <v> </v>
      </c>
      <c r="U156" s="207">
        <v>5.5</v>
      </c>
      <c r="V156" s="696">
        <v>16.7</v>
      </c>
      <c r="W156" s="668">
        <f t="shared" si="125"/>
        <v>29.9</v>
      </c>
      <c r="X156" s="52">
        <v>-13.2</v>
      </c>
      <c r="Y156" s="59">
        <f t="shared" si="131"/>
        <v>11.2</v>
      </c>
      <c r="Z156" s="59" t="str">
        <f t="shared" si="130"/>
        <v>&gt;200</v>
      </c>
      <c r="AA156" s="87"/>
      <c r="AB156" s="87">
        <f t="shared" si="112"/>
        <v>16.7</v>
      </c>
      <c r="AC156" s="279" t="str">
        <f t="shared" si="113"/>
        <v> </v>
      </c>
      <c r="AD156" s="237"/>
      <c r="AE156" s="87"/>
      <c r="AF156" s="87">
        <f t="shared" si="114"/>
        <v>0</v>
      </c>
      <c r="AG156" s="87" t="str">
        <f t="shared" si="115"/>
        <v> </v>
      </c>
      <c r="AH156" s="87"/>
      <c r="AI156" s="87">
        <f t="shared" si="116"/>
        <v>0</v>
      </c>
      <c r="AJ156" s="279" t="str">
        <f t="shared" si="117"/>
        <v> </v>
      </c>
      <c r="AK156" s="237"/>
      <c r="AL156" s="87"/>
      <c r="AM156" s="87">
        <f t="shared" si="118"/>
        <v>0</v>
      </c>
      <c r="AN156" s="75" t="str">
        <f t="shared" si="137"/>
        <v> </v>
      </c>
      <c r="AO156" s="87"/>
      <c r="AP156" s="87">
        <f t="shared" si="119"/>
        <v>0</v>
      </c>
      <c r="AQ156" s="296" t="str">
        <f t="shared" si="138"/>
        <v> </v>
      </c>
      <c r="AR156" s="207">
        <v>13.1</v>
      </c>
      <c r="AS156" s="52">
        <v>1.8</v>
      </c>
      <c r="AT156" s="52">
        <f t="shared" si="126"/>
        <v>1.8</v>
      </c>
      <c r="AU156" s="52"/>
      <c r="AV156" s="75">
        <f t="shared" si="132"/>
        <v>-11.299999999999999</v>
      </c>
      <c r="AW156" s="59">
        <f t="shared" si="106"/>
        <v>13.740458015267176</v>
      </c>
      <c r="AX156" s="87"/>
      <c r="AY156" s="75">
        <f t="shared" si="120"/>
        <v>0</v>
      </c>
      <c r="AZ156" s="236" t="str">
        <f t="shared" si="121"/>
        <v> </v>
      </c>
    </row>
    <row r="157" spans="1:52" ht="18.75" customHeight="1">
      <c r="A157" s="76" t="s">
        <v>143</v>
      </c>
      <c r="B157" s="362" t="s">
        <v>144</v>
      </c>
      <c r="C157" s="207">
        <f t="shared" si="102"/>
        <v>-167.1</v>
      </c>
      <c r="D157" s="52">
        <f t="shared" si="103"/>
        <v>-12.399999999999999</v>
      </c>
      <c r="E157" s="52">
        <f t="shared" si="122"/>
        <v>21.6</v>
      </c>
      <c r="F157" s="52">
        <f t="shared" si="129"/>
        <v>-34</v>
      </c>
      <c r="G157" s="52">
        <f t="shared" si="133"/>
        <v>154.7</v>
      </c>
      <c r="H157" s="52">
        <f t="shared" si="134"/>
        <v>7.4207061639736684</v>
      </c>
      <c r="I157" s="75">
        <f t="shared" si="139"/>
        <v>0</v>
      </c>
      <c r="J157" s="75">
        <f t="shared" si="135"/>
        <v>-12.399999999999999</v>
      </c>
      <c r="K157" s="236" t="str">
        <f t="shared" si="136"/>
        <v> </v>
      </c>
      <c r="L157" s="207">
        <f t="shared" si="89"/>
        <v>-167.1</v>
      </c>
      <c r="M157" s="52">
        <f t="shared" si="99"/>
        <v>-12.399999999999999</v>
      </c>
      <c r="N157" s="52">
        <f t="shared" si="123"/>
        <v>21.6</v>
      </c>
      <c r="O157" s="52">
        <f t="shared" si="124"/>
        <v>-34</v>
      </c>
      <c r="P157" s="52">
        <f t="shared" si="127"/>
        <v>154.7</v>
      </c>
      <c r="Q157" s="52">
        <f t="shared" si="128"/>
        <v>7.4207061639736684</v>
      </c>
      <c r="R157" s="75">
        <f t="shared" si="109"/>
        <v>0</v>
      </c>
      <c r="S157" s="128">
        <f t="shared" si="110"/>
        <v>-12.399999999999999</v>
      </c>
      <c r="T157" s="236" t="str">
        <f t="shared" si="111"/>
        <v> </v>
      </c>
      <c r="U157" s="207">
        <v>-167.1</v>
      </c>
      <c r="V157" s="709">
        <f>10.5-22.9</f>
        <v>-12.399999999999999</v>
      </c>
      <c r="W157" s="668">
        <f t="shared" si="125"/>
        <v>21.6</v>
      </c>
      <c r="X157" s="752">
        <f>-11.1-22.9</f>
        <v>-34</v>
      </c>
      <c r="Y157" s="52">
        <f t="shared" si="131"/>
        <v>154.7</v>
      </c>
      <c r="Z157" s="52">
        <f t="shared" si="130"/>
        <v>7.4207061639736684</v>
      </c>
      <c r="AA157" s="52"/>
      <c r="AB157" s="52">
        <f t="shared" si="112"/>
        <v>-12.399999999999999</v>
      </c>
      <c r="AC157" s="208" t="str">
        <f t="shared" si="113"/>
        <v> </v>
      </c>
      <c r="AD157" s="207"/>
      <c r="AE157" s="52"/>
      <c r="AF157" s="52">
        <f t="shared" si="114"/>
        <v>0</v>
      </c>
      <c r="AG157" s="52" t="str">
        <f t="shared" si="115"/>
        <v> </v>
      </c>
      <c r="AH157" s="52"/>
      <c r="AI157" s="52">
        <f t="shared" si="116"/>
        <v>0</v>
      </c>
      <c r="AJ157" s="208" t="str">
        <f t="shared" si="117"/>
        <v> </v>
      </c>
      <c r="AK157" s="207"/>
      <c r="AL157" s="52"/>
      <c r="AM157" s="52">
        <f t="shared" si="118"/>
        <v>0</v>
      </c>
      <c r="AN157" s="75" t="str">
        <f t="shared" si="137"/>
        <v> </v>
      </c>
      <c r="AO157" s="52"/>
      <c r="AP157" s="52">
        <f t="shared" si="119"/>
        <v>0</v>
      </c>
      <c r="AQ157" s="296" t="str">
        <f t="shared" si="138"/>
        <v> </v>
      </c>
      <c r="AR157" s="209"/>
      <c r="AS157" s="59"/>
      <c r="AT157" s="59">
        <f t="shared" si="126"/>
        <v>0</v>
      </c>
      <c r="AU157" s="59"/>
      <c r="AV157" s="75">
        <f t="shared" si="132"/>
        <v>0</v>
      </c>
      <c r="AW157" s="59" t="str">
        <f t="shared" si="106"/>
        <v> </v>
      </c>
      <c r="AX157" s="52"/>
      <c r="AY157" s="75">
        <f t="shared" si="120"/>
        <v>0</v>
      </c>
      <c r="AZ157" s="236" t="str">
        <f t="shared" si="121"/>
        <v> </v>
      </c>
    </row>
    <row r="158" spans="1:52" s="10" customFormat="1" ht="22.5" customHeight="1">
      <c r="A158" s="103" t="s">
        <v>146</v>
      </c>
      <c r="B158" s="361" t="s">
        <v>147</v>
      </c>
      <c r="C158" s="233">
        <f t="shared" si="102"/>
        <v>34.8</v>
      </c>
      <c r="D158" s="77">
        <f t="shared" si="103"/>
        <v>3.9</v>
      </c>
      <c r="E158" s="77">
        <f t="shared" si="122"/>
        <v>3.9</v>
      </c>
      <c r="F158" s="77">
        <f t="shared" si="129"/>
        <v>0</v>
      </c>
      <c r="G158" s="77">
        <f t="shared" si="133"/>
        <v>-30.9</v>
      </c>
      <c r="H158" s="77">
        <f t="shared" si="134"/>
        <v>11.206896551724139</v>
      </c>
      <c r="I158" s="102">
        <f t="shared" si="139"/>
        <v>0</v>
      </c>
      <c r="J158" s="102">
        <f t="shared" si="135"/>
        <v>3.9</v>
      </c>
      <c r="K158" s="235" t="str">
        <f t="shared" si="136"/>
        <v> </v>
      </c>
      <c r="L158" s="233">
        <f t="shared" si="89"/>
        <v>34.8</v>
      </c>
      <c r="M158" s="77">
        <f t="shared" si="99"/>
        <v>3.9</v>
      </c>
      <c r="N158" s="77">
        <f t="shared" si="123"/>
        <v>3.9</v>
      </c>
      <c r="O158" s="77">
        <f t="shared" si="124"/>
        <v>0</v>
      </c>
      <c r="P158" s="77">
        <f t="shared" si="127"/>
        <v>-30.9</v>
      </c>
      <c r="Q158" s="77">
        <f t="shared" si="128"/>
        <v>11.206896551724139</v>
      </c>
      <c r="R158" s="102">
        <f t="shared" si="109"/>
        <v>0</v>
      </c>
      <c r="S158" s="135">
        <f t="shared" si="110"/>
        <v>3.9</v>
      </c>
      <c r="T158" s="235" t="str">
        <f t="shared" si="111"/>
        <v> </v>
      </c>
      <c r="U158" s="233">
        <f>U159+U160+U161+U162</f>
        <v>34.8</v>
      </c>
      <c r="V158" s="706">
        <f>V159+V160+V161+V162</f>
        <v>3.9</v>
      </c>
      <c r="W158" s="740">
        <f t="shared" si="125"/>
        <v>3.9</v>
      </c>
      <c r="X158" s="77">
        <f>X159+X160+X161+X162</f>
        <v>0</v>
      </c>
      <c r="Y158" s="77">
        <f t="shared" si="131"/>
        <v>-30.9</v>
      </c>
      <c r="Z158" s="77">
        <f t="shared" si="130"/>
        <v>11.206896551724139</v>
      </c>
      <c r="AA158" s="77"/>
      <c r="AB158" s="77">
        <f t="shared" si="112"/>
        <v>3.9</v>
      </c>
      <c r="AC158" s="216" t="str">
        <f t="shared" si="113"/>
        <v> </v>
      </c>
      <c r="AD158" s="233"/>
      <c r="AE158" s="77"/>
      <c r="AF158" s="77">
        <f t="shared" si="114"/>
        <v>0</v>
      </c>
      <c r="AG158" s="77" t="str">
        <f t="shared" si="115"/>
        <v> </v>
      </c>
      <c r="AH158" s="77"/>
      <c r="AI158" s="77">
        <f t="shared" si="116"/>
        <v>0</v>
      </c>
      <c r="AJ158" s="216" t="str">
        <f t="shared" si="117"/>
        <v> </v>
      </c>
      <c r="AK158" s="233"/>
      <c r="AL158" s="77"/>
      <c r="AM158" s="77">
        <f t="shared" si="118"/>
        <v>0</v>
      </c>
      <c r="AN158" s="102" t="str">
        <f t="shared" si="137"/>
        <v> </v>
      </c>
      <c r="AO158" s="77"/>
      <c r="AP158" s="77">
        <f t="shared" si="119"/>
        <v>0</v>
      </c>
      <c r="AQ158" s="305" t="str">
        <f t="shared" si="138"/>
        <v> </v>
      </c>
      <c r="AR158" s="233">
        <f>AR159+AR160+AR161+AR162</f>
        <v>0</v>
      </c>
      <c r="AS158" s="77">
        <f>AS159+AS160+AS161+AS162</f>
        <v>0</v>
      </c>
      <c r="AT158" s="77">
        <f t="shared" si="126"/>
        <v>0</v>
      </c>
      <c r="AU158" s="77">
        <f>AU159+AU160+AU161+AU162</f>
        <v>0</v>
      </c>
      <c r="AV158" s="185">
        <f t="shared" si="132"/>
        <v>0</v>
      </c>
      <c r="AW158" s="87" t="str">
        <f t="shared" si="106"/>
        <v> </v>
      </c>
      <c r="AX158" s="77"/>
      <c r="AY158" s="102">
        <f t="shared" si="120"/>
        <v>0</v>
      </c>
      <c r="AZ158" s="235" t="str">
        <f t="shared" si="121"/>
        <v> </v>
      </c>
    </row>
    <row r="159" spans="1:52" ht="21" customHeight="1">
      <c r="A159" s="76" t="s">
        <v>145</v>
      </c>
      <c r="B159" s="362" t="s">
        <v>148</v>
      </c>
      <c r="C159" s="207">
        <f t="shared" si="102"/>
        <v>0</v>
      </c>
      <c r="D159" s="52">
        <f t="shared" si="103"/>
        <v>0</v>
      </c>
      <c r="E159" s="52">
        <f t="shared" si="122"/>
        <v>0</v>
      </c>
      <c r="F159" s="52">
        <f t="shared" si="129"/>
        <v>0</v>
      </c>
      <c r="G159" s="52">
        <f t="shared" si="133"/>
        <v>0</v>
      </c>
      <c r="H159" s="52" t="str">
        <f t="shared" si="134"/>
        <v> </v>
      </c>
      <c r="I159" s="75">
        <f t="shared" si="139"/>
        <v>0</v>
      </c>
      <c r="J159" s="75">
        <f t="shared" si="135"/>
        <v>0</v>
      </c>
      <c r="K159" s="236" t="str">
        <f t="shared" si="136"/>
        <v> </v>
      </c>
      <c r="L159" s="207">
        <f t="shared" si="89"/>
        <v>0</v>
      </c>
      <c r="M159" s="52">
        <f t="shared" si="99"/>
        <v>0</v>
      </c>
      <c r="N159" s="52">
        <f t="shared" si="123"/>
        <v>0</v>
      </c>
      <c r="O159" s="52">
        <f t="shared" si="124"/>
        <v>0</v>
      </c>
      <c r="P159" s="52">
        <f t="shared" si="127"/>
        <v>0</v>
      </c>
      <c r="Q159" s="52" t="str">
        <f t="shared" si="128"/>
        <v> </v>
      </c>
      <c r="R159" s="75">
        <f t="shared" si="109"/>
        <v>0</v>
      </c>
      <c r="S159" s="128">
        <f t="shared" si="110"/>
        <v>0</v>
      </c>
      <c r="T159" s="236" t="str">
        <f t="shared" si="111"/>
        <v> </v>
      </c>
      <c r="U159" s="207"/>
      <c r="V159" s="696"/>
      <c r="W159" s="668">
        <f t="shared" si="125"/>
        <v>0</v>
      </c>
      <c r="X159" s="52"/>
      <c r="Y159" s="52">
        <f t="shared" si="131"/>
        <v>0</v>
      </c>
      <c r="Z159" s="52" t="str">
        <f t="shared" si="130"/>
        <v> </v>
      </c>
      <c r="AA159" s="52"/>
      <c r="AB159" s="52">
        <f t="shared" si="112"/>
        <v>0</v>
      </c>
      <c r="AC159" s="208" t="str">
        <f t="shared" si="113"/>
        <v> </v>
      </c>
      <c r="AD159" s="207"/>
      <c r="AE159" s="52"/>
      <c r="AF159" s="52">
        <f t="shared" si="114"/>
        <v>0</v>
      </c>
      <c r="AG159" s="52" t="str">
        <f t="shared" si="115"/>
        <v> </v>
      </c>
      <c r="AH159" s="52"/>
      <c r="AI159" s="52">
        <f t="shared" si="116"/>
        <v>0</v>
      </c>
      <c r="AJ159" s="208" t="str">
        <f t="shared" si="117"/>
        <v> </v>
      </c>
      <c r="AK159" s="207"/>
      <c r="AL159" s="52"/>
      <c r="AM159" s="52">
        <f t="shared" si="118"/>
        <v>0</v>
      </c>
      <c r="AN159" s="75" t="str">
        <f t="shared" si="137"/>
        <v> </v>
      </c>
      <c r="AO159" s="52"/>
      <c r="AP159" s="52">
        <f t="shared" si="119"/>
        <v>0</v>
      </c>
      <c r="AQ159" s="296" t="str">
        <f t="shared" si="138"/>
        <v> </v>
      </c>
      <c r="AR159" s="207"/>
      <c r="AS159" s="52"/>
      <c r="AT159" s="52">
        <f t="shared" si="126"/>
        <v>0</v>
      </c>
      <c r="AU159" s="52"/>
      <c r="AV159" s="190">
        <f t="shared" si="132"/>
        <v>0</v>
      </c>
      <c r="AW159" s="59" t="str">
        <f t="shared" si="106"/>
        <v> </v>
      </c>
      <c r="AX159" s="52"/>
      <c r="AY159" s="75">
        <f t="shared" si="120"/>
        <v>0</v>
      </c>
      <c r="AZ159" s="236" t="str">
        <f t="shared" si="121"/>
        <v> </v>
      </c>
    </row>
    <row r="160" spans="1:52" s="25" customFormat="1" ht="22.5" customHeight="1">
      <c r="A160" s="76" t="s">
        <v>149</v>
      </c>
      <c r="B160" s="362" t="s">
        <v>150</v>
      </c>
      <c r="C160" s="207">
        <f t="shared" si="102"/>
        <v>34.8</v>
      </c>
      <c r="D160" s="52">
        <f t="shared" si="103"/>
        <v>3.9</v>
      </c>
      <c r="E160" s="52">
        <f t="shared" si="122"/>
        <v>3.9</v>
      </c>
      <c r="F160" s="52">
        <f t="shared" si="129"/>
        <v>0</v>
      </c>
      <c r="G160" s="52">
        <f t="shared" si="133"/>
        <v>-30.9</v>
      </c>
      <c r="H160" s="52">
        <f t="shared" si="134"/>
        <v>11.206896551724139</v>
      </c>
      <c r="I160" s="75">
        <f t="shared" si="139"/>
        <v>0</v>
      </c>
      <c r="J160" s="75">
        <f t="shared" si="135"/>
        <v>3.9</v>
      </c>
      <c r="K160" s="236" t="str">
        <f t="shared" si="136"/>
        <v> </v>
      </c>
      <c r="L160" s="207">
        <f t="shared" si="89"/>
        <v>34.8</v>
      </c>
      <c r="M160" s="52">
        <f t="shared" si="99"/>
        <v>3.9</v>
      </c>
      <c r="N160" s="52">
        <f t="shared" si="123"/>
        <v>3.9</v>
      </c>
      <c r="O160" s="52">
        <f t="shared" si="124"/>
        <v>0</v>
      </c>
      <c r="P160" s="52">
        <f t="shared" si="127"/>
        <v>-30.9</v>
      </c>
      <c r="Q160" s="52">
        <f t="shared" si="128"/>
        <v>11.206896551724139</v>
      </c>
      <c r="R160" s="75">
        <f t="shared" si="109"/>
        <v>0</v>
      </c>
      <c r="S160" s="128">
        <f t="shared" si="110"/>
        <v>3.9</v>
      </c>
      <c r="T160" s="236" t="str">
        <f t="shared" si="111"/>
        <v> </v>
      </c>
      <c r="U160" s="207">
        <v>34.8</v>
      </c>
      <c r="V160" s="696">
        <v>3.9</v>
      </c>
      <c r="W160" s="668">
        <f t="shared" si="125"/>
        <v>3.9</v>
      </c>
      <c r="X160" s="52"/>
      <c r="Y160" s="52">
        <f t="shared" si="131"/>
        <v>-30.9</v>
      </c>
      <c r="Z160" s="52">
        <f t="shared" si="130"/>
        <v>11.206896551724139</v>
      </c>
      <c r="AA160" s="52"/>
      <c r="AB160" s="87">
        <f t="shared" si="112"/>
        <v>3.9</v>
      </c>
      <c r="AC160" s="279" t="str">
        <f t="shared" si="113"/>
        <v> </v>
      </c>
      <c r="AD160" s="237"/>
      <c r="AE160" s="87"/>
      <c r="AF160" s="87">
        <f t="shared" si="114"/>
        <v>0</v>
      </c>
      <c r="AG160" s="87" t="str">
        <f t="shared" si="115"/>
        <v> </v>
      </c>
      <c r="AH160" s="87"/>
      <c r="AI160" s="87">
        <f t="shared" si="116"/>
        <v>0</v>
      </c>
      <c r="AJ160" s="279" t="str">
        <f t="shared" si="117"/>
        <v> </v>
      </c>
      <c r="AK160" s="237"/>
      <c r="AL160" s="87"/>
      <c r="AM160" s="87">
        <f t="shared" si="118"/>
        <v>0</v>
      </c>
      <c r="AN160" s="75" t="str">
        <f t="shared" si="137"/>
        <v> </v>
      </c>
      <c r="AO160" s="87"/>
      <c r="AP160" s="87">
        <f t="shared" si="119"/>
        <v>0</v>
      </c>
      <c r="AQ160" s="296" t="str">
        <f t="shared" si="138"/>
        <v> </v>
      </c>
      <c r="AR160" s="207"/>
      <c r="AS160" s="52"/>
      <c r="AT160" s="52">
        <f t="shared" si="126"/>
        <v>0</v>
      </c>
      <c r="AU160" s="52"/>
      <c r="AV160" s="112">
        <f t="shared" si="132"/>
        <v>0</v>
      </c>
      <c r="AW160" s="59" t="str">
        <f t="shared" si="106"/>
        <v> </v>
      </c>
      <c r="AX160" s="87"/>
      <c r="AY160" s="75">
        <f t="shared" si="120"/>
        <v>0</v>
      </c>
      <c r="AZ160" s="236" t="str">
        <f t="shared" si="121"/>
        <v> </v>
      </c>
    </row>
    <row r="161" spans="1:52" ht="22.5" customHeight="1">
      <c r="A161" s="76" t="s">
        <v>152</v>
      </c>
      <c r="B161" s="362" t="s">
        <v>151</v>
      </c>
      <c r="C161" s="207">
        <f t="shared" si="102"/>
        <v>0</v>
      </c>
      <c r="D161" s="52">
        <f t="shared" si="103"/>
        <v>0</v>
      </c>
      <c r="E161" s="52">
        <f t="shared" si="122"/>
        <v>0</v>
      </c>
      <c r="F161" s="52">
        <f t="shared" si="129"/>
        <v>0</v>
      </c>
      <c r="G161" s="52">
        <f t="shared" si="133"/>
        <v>0</v>
      </c>
      <c r="H161" s="52" t="str">
        <f t="shared" si="134"/>
        <v> </v>
      </c>
      <c r="I161" s="75">
        <f t="shared" si="139"/>
        <v>0</v>
      </c>
      <c r="J161" s="75">
        <f t="shared" si="135"/>
        <v>0</v>
      </c>
      <c r="K161" s="236" t="str">
        <f t="shared" si="136"/>
        <v> </v>
      </c>
      <c r="L161" s="207">
        <f t="shared" si="89"/>
        <v>0</v>
      </c>
      <c r="M161" s="52">
        <f t="shared" si="99"/>
        <v>0</v>
      </c>
      <c r="N161" s="52">
        <f t="shared" si="123"/>
        <v>0</v>
      </c>
      <c r="O161" s="52">
        <f t="shared" si="124"/>
        <v>0</v>
      </c>
      <c r="P161" s="52">
        <f t="shared" si="127"/>
        <v>0</v>
      </c>
      <c r="Q161" s="52" t="str">
        <f t="shared" si="128"/>
        <v> </v>
      </c>
      <c r="R161" s="75">
        <f t="shared" si="109"/>
        <v>0</v>
      </c>
      <c r="S161" s="128">
        <f t="shared" si="110"/>
        <v>0</v>
      </c>
      <c r="T161" s="236" t="str">
        <f t="shared" si="111"/>
        <v> </v>
      </c>
      <c r="U161" s="207"/>
      <c r="V161" s="696"/>
      <c r="W161" s="668">
        <f t="shared" si="125"/>
        <v>0</v>
      </c>
      <c r="X161" s="52"/>
      <c r="Y161" s="52">
        <f t="shared" si="131"/>
        <v>0</v>
      </c>
      <c r="Z161" s="52" t="str">
        <f t="shared" si="130"/>
        <v> </v>
      </c>
      <c r="AA161" s="52"/>
      <c r="AB161" s="52">
        <f t="shared" si="112"/>
        <v>0</v>
      </c>
      <c r="AC161" s="208" t="str">
        <f t="shared" si="113"/>
        <v> </v>
      </c>
      <c r="AD161" s="237"/>
      <c r="AE161" s="87"/>
      <c r="AF161" s="87">
        <f t="shared" si="114"/>
        <v>0</v>
      </c>
      <c r="AG161" s="87" t="str">
        <f t="shared" si="115"/>
        <v> </v>
      </c>
      <c r="AH161" s="87"/>
      <c r="AI161" s="87">
        <f t="shared" si="116"/>
        <v>0</v>
      </c>
      <c r="AJ161" s="279" t="str">
        <f t="shared" si="117"/>
        <v> </v>
      </c>
      <c r="AK161" s="237"/>
      <c r="AL161" s="87"/>
      <c r="AM161" s="87">
        <f t="shared" si="118"/>
        <v>0</v>
      </c>
      <c r="AN161" s="75" t="str">
        <f t="shared" si="137"/>
        <v> </v>
      </c>
      <c r="AO161" s="87"/>
      <c r="AP161" s="87">
        <f t="shared" si="119"/>
        <v>0</v>
      </c>
      <c r="AQ161" s="296" t="str">
        <f t="shared" si="138"/>
        <v> </v>
      </c>
      <c r="AR161" s="209"/>
      <c r="AS161" s="59"/>
      <c r="AT161" s="59">
        <f t="shared" si="126"/>
        <v>0</v>
      </c>
      <c r="AU161" s="59"/>
      <c r="AV161" s="75">
        <f t="shared" si="132"/>
        <v>0</v>
      </c>
      <c r="AW161" s="59" t="str">
        <f t="shared" si="106"/>
        <v> </v>
      </c>
      <c r="AX161" s="77"/>
      <c r="AY161" s="75">
        <f t="shared" si="120"/>
        <v>0</v>
      </c>
      <c r="AZ161" s="236" t="str">
        <f t="shared" si="121"/>
        <v> </v>
      </c>
    </row>
    <row r="162" spans="1:52" ht="20.25" customHeight="1">
      <c r="A162" s="76" t="s">
        <v>153</v>
      </c>
      <c r="B162" s="362" t="s">
        <v>154</v>
      </c>
      <c r="C162" s="207">
        <f t="shared" si="102"/>
        <v>0</v>
      </c>
      <c r="D162" s="52">
        <f t="shared" si="103"/>
        <v>0</v>
      </c>
      <c r="E162" s="52">
        <f t="shared" si="122"/>
        <v>0</v>
      </c>
      <c r="F162" s="52">
        <f t="shared" si="129"/>
        <v>0</v>
      </c>
      <c r="G162" s="52">
        <f t="shared" si="133"/>
        <v>0</v>
      </c>
      <c r="H162" s="52" t="str">
        <f t="shared" si="134"/>
        <v> </v>
      </c>
      <c r="I162" s="111">
        <f t="shared" si="139"/>
        <v>0</v>
      </c>
      <c r="J162" s="111">
        <f t="shared" si="135"/>
        <v>0</v>
      </c>
      <c r="K162" s="241" t="str">
        <f t="shared" si="136"/>
        <v> </v>
      </c>
      <c r="L162" s="207">
        <f t="shared" si="89"/>
        <v>0</v>
      </c>
      <c r="M162" s="52">
        <f t="shared" si="99"/>
        <v>0</v>
      </c>
      <c r="N162" s="52">
        <f t="shared" si="123"/>
        <v>0</v>
      </c>
      <c r="O162" s="52">
        <f t="shared" si="124"/>
        <v>0</v>
      </c>
      <c r="P162" s="52">
        <f t="shared" si="127"/>
        <v>0</v>
      </c>
      <c r="Q162" s="52" t="str">
        <f t="shared" si="128"/>
        <v> </v>
      </c>
      <c r="R162" s="111">
        <f t="shared" si="109"/>
        <v>0</v>
      </c>
      <c r="S162" s="139">
        <f t="shared" si="110"/>
        <v>0</v>
      </c>
      <c r="T162" s="241" t="str">
        <f t="shared" si="111"/>
        <v> </v>
      </c>
      <c r="U162" s="207"/>
      <c r="V162" s="696"/>
      <c r="W162" s="668">
        <f t="shared" si="125"/>
        <v>0</v>
      </c>
      <c r="X162" s="52"/>
      <c r="Y162" s="52">
        <f t="shared" si="131"/>
        <v>0</v>
      </c>
      <c r="Z162" s="52" t="str">
        <f t="shared" si="130"/>
        <v> </v>
      </c>
      <c r="AA162" s="52"/>
      <c r="AB162" s="52">
        <f t="shared" si="112"/>
        <v>0</v>
      </c>
      <c r="AC162" s="208" t="str">
        <f t="shared" si="113"/>
        <v> </v>
      </c>
      <c r="AD162" s="237"/>
      <c r="AE162" s="87"/>
      <c r="AF162" s="87">
        <f t="shared" si="114"/>
        <v>0</v>
      </c>
      <c r="AG162" s="87" t="str">
        <f t="shared" si="115"/>
        <v> </v>
      </c>
      <c r="AH162" s="87"/>
      <c r="AI162" s="87">
        <f t="shared" si="116"/>
        <v>0</v>
      </c>
      <c r="AJ162" s="279" t="str">
        <f t="shared" si="117"/>
        <v> </v>
      </c>
      <c r="AK162" s="237"/>
      <c r="AL162" s="87"/>
      <c r="AM162" s="87">
        <f t="shared" si="118"/>
        <v>0</v>
      </c>
      <c r="AN162" s="75" t="str">
        <f t="shared" si="137"/>
        <v> </v>
      </c>
      <c r="AO162" s="87"/>
      <c r="AP162" s="87">
        <f t="shared" si="119"/>
        <v>0</v>
      </c>
      <c r="AQ162" s="296" t="str">
        <f t="shared" si="138"/>
        <v> </v>
      </c>
      <c r="AR162" s="207"/>
      <c r="AS162" s="52"/>
      <c r="AT162" s="52">
        <f t="shared" si="126"/>
        <v>0</v>
      </c>
      <c r="AU162" s="52"/>
      <c r="AV162" s="75">
        <f t="shared" si="132"/>
        <v>0</v>
      </c>
      <c r="AW162" s="59" t="str">
        <f t="shared" si="106"/>
        <v> </v>
      </c>
      <c r="AX162" s="52"/>
      <c r="AY162" s="111">
        <f t="shared" si="120"/>
        <v>0</v>
      </c>
      <c r="AZ162" s="241" t="str">
        <f t="shared" si="121"/>
        <v> </v>
      </c>
    </row>
    <row r="163" spans="1:52" s="10" customFormat="1" ht="22.5" customHeight="1">
      <c r="A163" s="103" t="s">
        <v>157</v>
      </c>
      <c r="B163" s="361" t="s">
        <v>155</v>
      </c>
      <c r="C163" s="233">
        <f t="shared" si="102"/>
        <v>0</v>
      </c>
      <c r="D163" s="77">
        <f t="shared" si="103"/>
        <v>0</v>
      </c>
      <c r="E163" s="77">
        <f t="shared" si="122"/>
        <v>0</v>
      </c>
      <c r="F163" s="77">
        <f t="shared" si="129"/>
        <v>0</v>
      </c>
      <c r="G163" s="77">
        <f t="shared" si="133"/>
        <v>0</v>
      </c>
      <c r="H163" s="77" t="str">
        <f t="shared" si="134"/>
        <v> </v>
      </c>
      <c r="I163" s="102">
        <f t="shared" si="139"/>
        <v>0</v>
      </c>
      <c r="J163" s="102">
        <f t="shared" si="135"/>
        <v>0</v>
      </c>
      <c r="K163" s="235" t="str">
        <f t="shared" si="136"/>
        <v> </v>
      </c>
      <c r="L163" s="233">
        <f t="shared" si="89"/>
        <v>0</v>
      </c>
      <c r="M163" s="77">
        <f t="shared" si="99"/>
        <v>0</v>
      </c>
      <c r="N163" s="77">
        <f t="shared" si="123"/>
        <v>0</v>
      </c>
      <c r="O163" s="77">
        <f t="shared" si="124"/>
        <v>0</v>
      </c>
      <c r="P163" s="77">
        <f t="shared" si="127"/>
        <v>0</v>
      </c>
      <c r="Q163" s="77" t="str">
        <f t="shared" si="128"/>
        <v> </v>
      </c>
      <c r="R163" s="102">
        <f t="shared" si="109"/>
        <v>0</v>
      </c>
      <c r="S163" s="135">
        <f t="shared" si="110"/>
        <v>0</v>
      </c>
      <c r="T163" s="235" t="str">
        <f t="shared" si="111"/>
        <v> </v>
      </c>
      <c r="U163" s="233">
        <f>U164</f>
        <v>0</v>
      </c>
      <c r="V163" s="706">
        <f>V164</f>
        <v>0</v>
      </c>
      <c r="W163" s="740">
        <f t="shared" si="125"/>
        <v>0</v>
      </c>
      <c r="X163" s="77">
        <f>X164</f>
        <v>0</v>
      </c>
      <c r="Y163" s="77">
        <f t="shared" si="131"/>
        <v>0</v>
      </c>
      <c r="Z163" s="77" t="str">
        <f t="shared" si="130"/>
        <v> </v>
      </c>
      <c r="AA163" s="77"/>
      <c r="AB163" s="77">
        <f t="shared" si="112"/>
        <v>0</v>
      </c>
      <c r="AC163" s="216" t="str">
        <f t="shared" si="113"/>
        <v> </v>
      </c>
      <c r="AD163" s="233"/>
      <c r="AE163" s="77"/>
      <c r="AF163" s="77">
        <f t="shared" si="114"/>
        <v>0</v>
      </c>
      <c r="AG163" s="77" t="str">
        <f t="shared" si="115"/>
        <v> </v>
      </c>
      <c r="AH163" s="77"/>
      <c r="AI163" s="77">
        <f t="shared" si="116"/>
        <v>0</v>
      </c>
      <c r="AJ163" s="216" t="str">
        <f t="shared" si="117"/>
        <v> </v>
      </c>
      <c r="AK163" s="233"/>
      <c r="AL163" s="77"/>
      <c r="AM163" s="77">
        <f t="shared" si="118"/>
        <v>0</v>
      </c>
      <c r="AN163" s="102" t="str">
        <f t="shared" si="137"/>
        <v> </v>
      </c>
      <c r="AO163" s="77"/>
      <c r="AP163" s="77">
        <f t="shared" si="119"/>
        <v>0</v>
      </c>
      <c r="AQ163" s="305" t="str">
        <f t="shared" si="138"/>
        <v> </v>
      </c>
      <c r="AR163" s="233">
        <f>AR164</f>
        <v>0</v>
      </c>
      <c r="AS163" s="77">
        <f>AS164</f>
        <v>0</v>
      </c>
      <c r="AT163" s="77">
        <f t="shared" si="126"/>
        <v>0</v>
      </c>
      <c r="AU163" s="77">
        <f>AU164</f>
        <v>0</v>
      </c>
      <c r="AV163" s="185">
        <f t="shared" si="132"/>
        <v>0</v>
      </c>
      <c r="AW163" s="87" t="str">
        <f t="shared" si="106"/>
        <v> </v>
      </c>
      <c r="AX163" s="77"/>
      <c r="AY163" s="102">
        <f t="shared" si="120"/>
        <v>0</v>
      </c>
      <c r="AZ163" s="235" t="str">
        <f t="shared" si="121"/>
        <v> </v>
      </c>
    </row>
    <row r="164" spans="1:52" ht="21.75" customHeight="1">
      <c r="A164" s="76" t="s">
        <v>156</v>
      </c>
      <c r="B164" s="362" t="s">
        <v>158</v>
      </c>
      <c r="C164" s="207">
        <f t="shared" si="102"/>
        <v>0</v>
      </c>
      <c r="D164" s="52">
        <f t="shared" si="103"/>
        <v>0</v>
      </c>
      <c r="E164" s="52">
        <f t="shared" si="122"/>
        <v>0</v>
      </c>
      <c r="F164" s="52">
        <f t="shared" si="129"/>
        <v>0</v>
      </c>
      <c r="G164" s="52">
        <f t="shared" si="133"/>
        <v>0</v>
      </c>
      <c r="H164" s="52" t="str">
        <f t="shared" si="134"/>
        <v> </v>
      </c>
      <c r="I164" s="75">
        <f t="shared" si="139"/>
        <v>0</v>
      </c>
      <c r="J164" s="75">
        <f t="shared" si="135"/>
        <v>0</v>
      </c>
      <c r="K164" s="236" t="str">
        <f t="shared" si="136"/>
        <v> </v>
      </c>
      <c r="L164" s="207">
        <f aca="true" t="shared" si="140" ref="L164:L197">U164+AD164+AK164</f>
        <v>0</v>
      </c>
      <c r="M164" s="52">
        <f t="shared" si="99"/>
        <v>0</v>
      </c>
      <c r="N164" s="52">
        <f t="shared" si="123"/>
        <v>0</v>
      </c>
      <c r="O164" s="52">
        <f t="shared" si="124"/>
        <v>0</v>
      </c>
      <c r="P164" s="52">
        <f t="shared" si="127"/>
        <v>0</v>
      </c>
      <c r="Q164" s="52" t="str">
        <f t="shared" si="128"/>
        <v> </v>
      </c>
      <c r="R164" s="75">
        <f aca="true" t="shared" si="141" ref="R164:R197">AA164+AH164+AO164</f>
        <v>0</v>
      </c>
      <c r="S164" s="128">
        <f aca="true" t="shared" si="142" ref="S164:S196">M164-R164</f>
        <v>0</v>
      </c>
      <c r="T164" s="236" t="str">
        <f aca="true" t="shared" si="143" ref="T164:T197">IF(R164&lt;&gt;0,IF(M164/R164*100&lt;0,"&lt;0",IF(M164/R164*100&gt;200,"&gt;200",M164/R164*100))," ")</f>
        <v> </v>
      </c>
      <c r="U164" s="207"/>
      <c r="V164" s="696"/>
      <c r="W164" s="668">
        <f t="shared" si="125"/>
        <v>0</v>
      </c>
      <c r="X164" s="52"/>
      <c r="Y164" s="52">
        <f t="shared" si="131"/>
        <v>0</v>
      </c>
      <c r="Z164" s="52" t="str">
        <f t="shared" si="130"/>
        <v> </v>
      </c>
      <c r="AA164" s="52"/>
      <c r="AB164" s="52">
        <f aca="true" t="shared" si="144" ref="AB164:AB196">V164-AA164</f>
        <v>0</v>
      </c>
      <c r="AC164" s="208" t="str">
        <f aca="true" t="shared" si="145" ref="AC164:AC197">IF(AA164&lt;&gt;0,IF(V164/AA164*100&lt;0,"&lt;0",IF(V164/AA164*100&gt;200,"&gt;200",V164/AA164*100))," ")</f>
        <v> </v>
      </c>
      <c r="AD164" s="237"/>
      <c r="AE164" s="87"/>
      <c r="AF164" s="87">
        <f aca="true" t="shared" si="146" ref="AF164:AF196">AE164-AD164</f>
        <v>0</v>
      </c>
      <c r="AG164" s="87" t="str">
        <f aca="true" t="shared" si="147" ref="AG164:AG197">IF(AD164&lt;&gt;0,IF(AE164/AD164*100&lt;0,"&lt;0",IF(AE164/AD164*100&gt;200,"&gt;200",AE164/AD164*100))," ")</f>
        <v> </v>
      </c>
      <c r="AH164" s="87"/>
      <c r="AI164" s="87">
        <f aca="true" t="shared" si="148" ref="AI164:AI196">AE164-AH164</f>
        <v>0</v>
      </c>
      <c r="AJ164" s="279" t="str">
        <f aca="true" t="shared" si="149" ref="AJ164:AJ197">IF(AH164&lt;&gt;0,IF(AE164/AH164*100&lt;0,"&lt;0",IF(AE164/AH164*100&gt;200,"&gt;200",AE164/AH164*100))," ")</f>
        <v> </v>
      </c>
      <c r="AK164" s="237"/>
      <c r="AL164" s="87"/>
      <c r="AM164" s="87">
        <f aca="true" t="shared" si="150" ref="AM164:AM196">AL164-AK164</f>
        <v>0</v>
      </c>
      <c r="AN164" s="75" t="str">
        <f t="shared" si="137"/>
        <v> </v>
      </c>
      <c r="AO164" s="87"/>
      <c r="AP164" s="87">
        <f aca="true" t="shared" si="151" ref="AP164:AP196">AL164-AO164</f>
        <v>0</v>
      </c>
      <c r="AQ164" s="296" t="str">
        <f t="shared" si="138"/>
        <v> </v>
      </c>
      <c r="AR164" s="207"/>
      <c r="AS164" s="52"/>
      <c r="AT164" s="52">
        <f t="shared" si="126"/>
        <v>0</v>
      </c>
      <c r="AU164" s="52"/>
      <c r="AV164" s="75">
        <f t="shared" si="132"/>
        <v>0</v>
      </c>
      <c r="AW164" s="59" t="str">
        <f t="shared" si="106"/>
        <v> </v>
      </c>
      <c r="AX164" s="52"/>
      <c r="AY164" s="75">
        <f t="shared" si="120"/>
        <v>-234.10000000000002</v>
      </c>
      <c r="AZ164" s="236" t="str">
        <f t="shared" si="121"/>
        <v> </v>
      </c>
    </row>
    <row r="165" spans="1:52" s="25" customFormat="1" ht="21" customHeight="1">
      <c r="A165" s="48" t="s">
        <v>159</v>
      </c>
      <c r="B165" s="621" t="s">
        <v>104</v>
      </c>
      <c r="C165" s="203">
        <f>C166+C170+C175+C181+C185+C188+C192</f>
        <v>2868.4</v>
      </c>
      <c r="D165" s="46">
        <f>D166+D170+D175+D181+D185+D188+D192</f>
        <v>997.6999999999999</v>
      </c>
      <c r="E165" s="46">
        <f>E166+E170+E175+E192</f>
        <v>580.8999999999999</v>
      </c>
      <c r="F165" s="46">
        <f>F166+F170+F175+F192</f>
        <v>391.79999999999995</v>
      </c>
      <c r="G165" s="46">
        <f t="shared" si="133"/>
        <v>-1870.7000000000003</v>
      </c>
      <c r="H165" s="46">
        <f t="shared" si="134"/>
        <v>34.78245711895133</v>
      </c>
      <c r="I165" s="47">
        <f t="shared" si="139"/>
        <v>0</v>
      </c>
      <c r="J165" s="47">
        <f t="shared" si="135"/>
        <v>997.6999999999999</v>
      </c>
      <c r="K165" s="218" t="str">
        <f t="shared" si="136"/>
        <v> </v>
      </c>
      <c r="L165" s="203">
        <f t="shared" si="140"/>
        <v>2867.2</v>
      </c>
      <c r="M165" s="46">
        <f t="shared" si="99"/>
        <v>1221</v>
      </c>
      <c r="N165" s="46">
        <f t="shared" si="123"/>
        <v>810.6</v>
      </c>
      <c r="O165" s="46">
        <f t="shared" si="124"/>
        <v>385.4</v>
      </c>
      <c r="P165" s="46">
        <f t="shared" si="127"/>
        <v>-1646.1999999999998</v>
      </c>
      <c r="Q165" s="46">
        <f t="shared" si="128"/>
        <v>42.58510044642858</v>
      </c>
      <c r="R165" s="47">
        <f t="shared" si="141"/>
        <v>0</v>
      </c>
      <c r="S165" s="119">
        <f t="shared" si="142"/>
        <v>1221</v>
      </c>
      <c r="T165" s="218" t="str">
        <f t="shared" si="143"/>
        <v> </v>
      </c>
      <c r="U165" s="203">
        <f>U166+U170+U175+U181+U185+U188+U192</f>
        <v>2867.2</v>
      </c>
      <c r="V165" s="694">
        <f>V166+V170+V175+V181+V185+V188+V192</f>
        <v>1221</v>
      </c>
      <c r="W165" s="203">
        <f>W166+W170+W175+W181+W185+W188+W192</f>
        <v>810.6</v>
      </c>
      <c r="X165" s="46">
        <f>X166+X170+X175+X181+X185+X188+X192</f>
        <v>385.4</v>
      </c>
      <c r="Y165" s="46">
        <f t="shared" si="131"/>
        <v>-1646.1999999999998</v>
      </c>
      <c r="Z165" s="46">
        <f t="shared" si="130"/>
        <v>42.58510044642858</v>
      </c>
      <c r="AA165" s="46">
        <f>AA166+AA170+AA175+AA181+AA185+AA188+AA192</f>
        <v>0</v>
      </c>
      <c r="AB165" s="46">
        <f t="shared" si="144"/>
        <v>1221</v>
      </c>
      <c r="AC165" s="204" t="str">
        <f t="shared" si="145"/>
        <v> </v>
      </c>
      <c r="AD165" s="203">
        <f>AD166+AD170+AD175+AD181+AD185+AD188+AD192</f>
        <v>0</v>
      </c>
      <c r="AE165" s="46">
        <f>AE166+AE170+AE175+AE181+AE185+AE188+AE192</f>
        <v>0</v>
      </c>
      <c r="AF165" s="46">
        <f t="shared" si="146"/>
        <v>0</v>
      </c>
      <c r="AG165" s="46" t="str">
        <f t="shared" si="147"/>
        <v> </v>
      </c>
      <c r="AH165" s="46">
        <f>AH166+AH170+AH175+AH181+AH185+AH188+AH192</f>
        <v>0</v>
      </c>
      <c r="AI165" s="46">
        <f t="shared" si="148"/>
        <v>0</v>
      </c>
      <c r="AJ165" s="204" t="str">
        <f t="shared" si="149"/>
        <v> </v>
      </c>
      <c r="AK165" s="203">
        <f>AK166+AK170+AK175+AK181+AK185+AK188+AK192</f>
        <v>0</v>
      </c>
      <c r="AL165" s="46">
        <f>AL166+AL170+AL175+AL181+AL185+AL188+AL192</f>
        <v>0</v>
      </c>
      <c r="AM165" s="46">
        <f t="shared" si="150"/>
        <v>0</v>
      </c>
      <c r="AN165" s="47" t="str">
        <f t="shared" si="137"/>
        <v> </v>
      </c>
      <c r="AO165" s="46">
        <f>AO166+AO170+AO175+AO181+AO185+AO188+AO192</f>
        <v>0</v>
      </c>
      <c r="AP165" s="46">
        <f t="shared" si="151"/>
        <v>0</v>
      </c>
      <c r="AQ165" s="283" t="str">
        <f t="shared" si="138"/>
        <v> </v>
      </c>
      <c r="AR165" s="203">
        <f>AR166+AR170+AR175+AR181+AR185+AR188+AR192</f>
        <v>-39.500000000000014</v>
      </c>
      <c r="AS165" s="46">
        <f>AS166+AS170+AS175+AS181+AS185+AS188+AS192</f>
        <v>-234.10000000000002</v>
      </c>
      <c r="AT165" s="46">
        <f t="shared" si="126"/>
        <v>-240.50000000000003</v>
      </c>
      <c r="AU165" s="46">
        <f>AU166+AU170+AU175+AU181+AU185+AU188+AU192</f>
        <v>6.4</v>
      </c>
      <c r="AV165" s="599">
        <f t="shared" si="132"/>
        <v>-194.60000000000002</v>
      </c>
      <c r="AW165" s="46" t="str">
        <f t="shared" si="106"/>
        <v>&gt;200</v>
      </c>
      <c r="AX165" s="97">
        <f>AX166+AX170+AX175+AX181+AX185+AX188+AX192</f>
        <v>0</v>
      </c>
      <c r="AY165" s="47">
        <f t="shared" si="120"/>
        <v>15.8</v>
      </c>
      <c r="AZ165" s="218" t="str">
        <f t="shared" si="121"/>
        <v> </v>
      </c>
    </row>
    <row r="166" spans="1:52" s="10" customFormat="1" ht="20.25" customHeight="1">
      <c r="A166" s="103" t="s">
        <v>161</v>
      </c>
      <c r="B166" s="361" t="s">
        <v>162</v>
      </c>
      <c r="C166" s="233">
        <f t="shared" si="102"/>
        <v>0</v>
      </c>
      <c r="D166" s="77">
        <f t="shared" si="103"/>
        <v>1320.8</v>
      </c>
      <c r="E166" s="77">
        <f t="shared" si="122"/>
        <v>1320.8</v>
      </c>
      <c r="F166" s="77">
        <f aca="true" t="shared" si="152" ref="F166:F197">O166+AU166</f>
        <v>0</v>
      </c>
      <c r="G166" s="77">
        <f t="shared" si="133"/>
        <v>1320.8</v>
      </c>
      <c r="H166" s="77" t="str">
        <f t="shared" si="134"/>
        <v> </v>
      </c>
      <c r="I166" s="102">
        <f t="shared" si="139"/>
        <v>0</v>
      </c>
      <c r="J166" s="102">
        <f t="shared" si="135"/>
        <v>1320.8</v>
      </c>
      <c r="K166" s="235" t="str">
        <f t="shared" si="136"/>
        <v> </v>
      </c>
      <c r="L166" s="233">
        <f t="shared" si="140"/>
        <v>0</v>
      </c>
      <c r="M166" s="77">
        <f t="shared" si="99"/>
        <v>1305</v>
      </c>
      <c r="N166" s="77">
        <f t="shared" si="123"/>
        <v>1305</v>
      </c>
      <c r="O166" s="77">
        <f t="shared" si="124"/>
        <v>0</v>
      </c>
      <c r="P166" s="77">
        <f t="shared" si="127"/>
        <v>1305</v>
      </c>
      <c r="Q166" s="77" t="str">
        <f t="shared" si="128"/>
        <v> </v>
      </c>
      <c r="R166" s="102">
        <f t="shared" si="141"/>
        <v>0</v>
      </c>
      <c r="S166" s="135">
        <f t="shared" si="142"/>
        <v>1305</v>
      </c>
      <c r="T166" s="235" t="str">
        <f t="shared" si="143"/>
        <v> </v>
      </c>
      <c r="U166" s="233">
        <f>U167+U168+U169</f>
        <v>0</v>
      </c>
      <c r="V166" s="706">
        <f>V167+V168+V169</f>
        <v>1305</v>
      </c>
      <c r="W166" s="740">
        <f t="shared" si="125"/>
        <v>1305</v>
      </c>
      <c r="X166" s="77">
        <f>X167+X168+X169</f>
        <v>0</v>
      </c>
      <c r="Y166" s="77">
        <f t="shared" si="131"/>
        <v>1305</v>
      </c>
      <c r="Z166" s="77" t="str">
        <f t="shared" si="130"/>
        <v> </v>
      </c>
      <c r="AA166" s="77"/>
      <c r="AB166" s="77">
        <f t="shared" si="144"/>
        <v>1305</v>
      </c>
      <c r="AC166" s="216" t="str">
        <f t="shared" si="145"/>
        <v> </v>
      </c>
      <c r="AD166" s="233"/>
      <c r="AE166" s="77"/>
      <c r="AF166" s="77">
        <f t="shared" si="146"/>
        <v>0</v>
      </c>
      <c r="AG166" s="77" t="str">
        <f t="shared" si="147"/>
        <v> </v>
      </c>
      <c r="AH166" s="77"/>
      <c r="AI166" s="77">
        <f t="shared" si="148"/>
        <v>0</v>
      </c>
      <c r="AJ166" s="216" t="str">
        <f t="shared" si="149"/>
        <v> </v>
      </c>
      <c r="AK166" s="233"/>
      <c r="AL166" s="77"/>
      <c r="AM166" s="77">
        <f t="shared" si="150"/>
        <v>0</v>
      </c>
      <c r="AN166" s="102" t="str">
        <f t="shared" si="137"/>
        <v> </v>
      </c>
      <c r="AO166" s="77"/>
      <c r="AP166" s="77">
        <f t="shared" si="151"/>
        <v>0</v>
      </c>
      <c r="AQ166" s="305" t="str">
        <f t="shared" si="138"/>
        <v> </v>
      </c>
      <c r="AR166" s="233">
        <f>AR167+AR168+AR169</f>
        <v>0</v>
      </c>
      <c r="AS166" s="77">
        <f>AS167+AS168+AS169</f>
        <v>15.8</v>
      </c>
      <c r="AT166" s="77">
        <f t="shared" si="126"/>
        <v>15.8</v>
      </c>
      <c r="AU166" s="77">
        <f>AU167+AU168+AU169</f>
        <v>0</v>
      </c>
      <c r="AV166" s="185">
        <f t="shared" si="132"/>
        <v>15.8</v>
      </c>
      <c r="AW166" s="87" t="str">
        <f t="shared" si="106"/>
        <v> </v>
      </c>
      <c r="AX166" s="77">
        <f>AX167+AX168+AX169</f>
        <v>0</v>
      </c>
      <c r="AY166" s="102">
        <f t="shared" si="120"/>
        <v>0</v>
      </c>
      <c r="AZ166" s="235" t="str">
        <f t="shared" si="121"/>
        <v> </v>
      </c>
    </row>
    <row r="167" spans="1:52" ht="18.75" customHeight="1">
      <c r="A167" s="76" t="s">
        <v>255</v>
      </c>
      <c r="B167" s="362" t="s">
        <v>163</v>
      </c>
      <c r="C167" s="207">
        <f t="shared" si="102"/>
        <v>0</v>
      </c>
      <c r="D167" s="52">
        <f t="shared" si="103"/>
        <v>1305</v>
      </c>
      <c r="E167" s="52">
        <f t="shared" si="122"/>
        <v>1305</v>
      </c>
      <c r="F167" s="52">
        <f t="shared" si="152"/>
        <v>0</v>
      </c>
      <c r="G167" s="52">
        <f t="shared" si="133"/>
        <v>1305</v>
      </c>
      <c r="H167" s="52" t="str">
        <f t="shared" si="134"/>
        <v> </v>
      </c>
      <c r="I167" s="75">
        <f t="shared" si="139"/>
        <v>0</v>
      </c>
      <c r="J167" s="75">
        <f t="shared" si="135"/>
        <v>1305</v>
      </c>
      <c r="K167" s="236" t="str">
        <f t="shared" si="136"/>
        <v> </v>
      </c>
      <c r="L167" s="207">
        <f t="shared" si="140"/>
        <v>0</v>
      </c>
      <c r="M167" s="52">
        <f t="shared" si="99"/>
        <v>1305</v>
      </c>
      <c r="N167" s="52">
        <f t="shared" si="123"/>
        <v>1305</v>
      </c>
      <c r="O167" s="52">
        <f t="shared" si="124"/>
        <v>0</v>
      </c>
      <c r="P167" s="52">
        <f t="shared" si="127"/>
        <v>1305</v>
      </c>
      <c r="Q167" s="52" t="str">
        <f t="shared" si="128"/>
        <v> </v>
      </c>
      <c r="R167" s="75">
        <f t="shared" si="141"/>
        <v>0</v>
      </c>
      <c r="S167" s="128">
        <f t="shared" si="142"/>
        <v>1305</v>
      </c>
      <c r="T167" s="236" t="str">
        <f t="shared" si="143"/>
        <v> </v>
      </c>
      <c r="U167" s="207"/>
      <c r="V167" s="696">
        <v>1305</v>
      </c>
      <c r="W167" s="668">
        <f t="shared" si="125"/>
        <v>1305</v>
      </c>
      <c r="X167" s="52"/>
      <c r="Y167" s="52">
        <f t="shared" si="131"/>
        <v>1305</v>
      </c>
      <c r="Z167" s="52" t="str">
        <f t="shared" si="130"/>
        <v> </v>
      </c>
      <c r="AA167" s="52"/>
      <c r="AB167" s="52">
        <f t="shared" si="144"/>
        <v>1305</v>
      </c>
      <c r="AC167" s="208" t="str">
        <f t="shared" si="145"/>
        <v> </v>
      </c>
      <c r="AD167" s="207"/>
      <c r="AE167" s="52"/>
      <c r="AF167" s="52">
        <f t="shared" si="146"/>
        <v>0</v>
      </c>
      <c r="AG167" s="52" t="str">
        <f t="shared" si="147"/>
        <v> </v>
      </c>
      <c r="AH167" s="52"/>
      <c r="AI167" s="52">
        <f t="shared" si="148"/>
        <v>0</v>
      </c>
      <c r="AJ167" s="208" t="str">
        <f t="shared" si="149"/>
        <v> </v>
      </c>
      <c r="AK167" s="207"/>
      <c r="AL167" s="52"/>
      <c r="AM167" s="52">
        <f t="shared" si="150"/>
        <v>0</v>
      </c>
      <c r="AN167" s="75" t="str">
        <f t="shared" si="137"/>
        <v> </v>
      </c>
      <c r="AO167" s="52"/>
      <c r="AP167" s="52">
        <f t="shared" si="151"/>
        <v>0</v>
      </c>
      <c r="AQ167" s="296" t="str">
        <f t="shared" si="138"/>
        <v> </v>
      </c>
      <c r="AR167" s="207"/>
      <c r="AS167" s="52"/>
      <c r="AT167" s="52">
        <f t="shared" si="126"/>
        <v>0</v>
      </c>
      <c r="AU167" s="52"/>
      <c r="AV167" s="75">
        <f t="shared" si="132"/>
        <v>0</v>
      </c>
      <c r="AW167" s="59" t="str">
        <f t="shared" si="106"/>
        <v> </v>
      </c>
      <c r="AX167" s="52"/>
      <c r="AY167" s="75">
        <f t="shared" si="120"/>
        <v>0</v>
      </c>
      <c r="AZ167" s="236" t="str">
        <f t="shared" si="121"/>
        <v> </v>
      </c>
    </row>
    <row r="168" spans="1:52" ht="21" customHeight="1">
      <c r="A168" s="76" t="s">
        <v>99</v>
      </c>
      <c r="B168" s="362" t="s">
        <v>164</v>
      </c>
      <c r="C168" s="207">
        <f t="shared" si="102"/>
        <v>0</v>
      </c>
      <c r="D168" s="52">
        <f t="shared" si="103"/>
        <v>0</v>
      </c>
      <c r="E168" s="52">
        <f t="shared" si="122"/>
        <v>0</v>
      </c>
      <c r="F168" s="52">
        <f t="shared" si="152"/>
        <v>0</v>
      </c>
      <c r="G168" s="52">
        <f t="shared" si="133"/>
        <v>0</v>
      </c>
      <c r="H168" s="52" t="str">
        <f t="shared" si="134"/>
        <v> </v>
      </c>
      <c r="I168" s="75">
        <f t="shared" si="139"/>
        <v>0</v>
      </c>
      <c r="J168" s="75">
        <f t="shared" si="135"/>
        <v>0</v>
      </c>
      <c r="K168" s="236" t="str">
        <f t="shared" si="136"/>
        <v> </v>
      </c>
      <c r="L168" s="207">
        <f t="shared" si="140"/>
        <v>0</v>
      </c>
      <c r="M168" s="52">
        <f aca="true" t="shared" si="153" ref="M168:M197">V168+AE168+AL168</f>
        <v>0</v>
      </c>
      <c r="N168" s="52">
        <f t="shared" si="123"/>
        <v>0</v>
      </c>
      <c r="O168" s="52">
        <f t="shared" si="124"/>
        <v>0</v>
      </c>
      <c r="P168" s="52">
        <f t="shared" si="127"/>
        <v>0</v>
      </c>
      <c r="Q168" s="52" t="str">
        <f t="shared" si="128"/>
        <v> </v>
      </c>
      <c r="R168" s="75">
        <f t="shared" si="141"/>
        <v>0</v>
      </c>
      <c r="S168" s="128">
        <f t="shared" si="142"/>
        <v>0</v>
      </c>
      <c r="T168" s="236" t="str">
        <f t="shared" si="143"/>
        <v> </v>
      </c>
      <c r="U168" s="207"/>
      <c r="V168" s="696"/>
      <c r="W168" s="668">
        <f t="shared" si="125"/>
        <v>0</v>
      </c>
      <c r="X168" s="52"/>
      <c r="Y168" s="52">
        <f t="shared" si="131"/>
        <v>0</v>
      </c>
      <c r="Z168" s="52" t="str">
        <f t="shared" si="130"/>
        <v> </v>
      </c>
      <c r="AA168" s="52"/>
      <c r="AB168" s="52">
        <f t="shared" si="144"/>
        <v>0</v>
      </c>
      <c r="AC168" s="208" t="str">
        <f t="shared" si="145"/>
        <v> </v>
      </c>
      <c r="AD168" s="207"/>
      <c r="AE168" s="52"/>
      <c r="AF168" s="52">
        <f t="shared" si="146"/>
        <v>0</v>
      </c>
      <c r="AG168" s="52" t="str">
        <f t="shared" si="147"/>
        <v> </v>
      </c>
      <c r="AH168" s="52"/>
      <c r="AI168" s="52">
        <f t="shared" si="148"/>
        <v>0</v>
      </c>
      <c r="AJ168" s="208" t="str">
        <f t="shared" si="149"/>
        <v> </v>
      </c>
      <c r="AK168" s="207"/>
      <c r="AL168" s="52"/>
      <c r="AM168" s="52">
        <f t="shared" si="150"/>
        <v>0</v>
      </c>
      <c r="AN168" s="75" t="str">
        <f t="shared" si="137"/>
        <v> </v>
      </c>
      <c r="AO168" s="52"/>
      <c r="AP168" s="52">
        <f t="shared" si="151"/>
        <v>0</v>
      </c>
      <c r="AQ168" s="296" t="str">
        <f t="shared" si="138"/>
        <v> </v>
      </c>
      <c r="AR168" s="207"/>
      <c r="AS168" s="52"/>
      <c r="AT168" s="52">
        <f t="shared" si="126"/>
        <v>0</v>
      </c>
      <c r="AU168" s="52"/>
      <c r="AV168" s="75">
        <f t="shared" si="132"/>
        <v>0</v>
      </c>
      <c r="AW168" s="59" t="str">
        <f t="shared" si="106"/>
        <v> </v>
      </c>
      <c r="AX168" s="52"/>
      <c r="AY168" s="75">
        <f t="shared" si="120"/>
        <v>15.8</v>
      </c>
      <c r="AZ168" s="236" t="str">
        <f t="shared" si="121"/>
        <v> </v>
      </c>
    </row>
    <row r="169" spans="1:52" ht="18.75" customHeight="1">
      <c r="A169" s="76" t="s">
        <v>165</v>
      </c>
      <c r="B169" s="362" t="s">
        <v>166</v>
      </c>
      <c r="C169" s="207">
        <f t="shared" si="102"/>
        <v>0</v>
      </c>
      <c r="D169" s="52">
        <f t="shared" si="103"/>
        <v>15.8</v>
      </c>
      <c r="E169" s="52">
        <f t="shared" si="122"/>
        <v>15.8</v>
      </c>
      <c r="F169" s="52">
        <f t="shared" si="152"/>
        <v>0</v>
      </c>
      <c r="G169" s="52">
        <f t="shared" si="133"/>
        <v>15.8</v>
      </c>
      <c r="H169" s="52" t="str">
        <f t="shared" si="134"/>
        <v> </v>
      </c>
      <c r="I169" s="75">
        <f t="shared" si="139"/>
        <v>0</v>
      </c>
      <c r="J169" s="75">
        <f t="shared" si="135"/>
        <v>15.8</v>
      </c>
      <c r="K169" s="236" t="str">
        <f t="shared" si="136"/>
        <v> </v>
      </c>
      <c r="L169" s="207">
        <f t="shared" si="140"/>
        <v>0</v>
      </c>
      <c r="M169" s="52">
        <f t="shared" si="153"/>
        <v>0</v>
      </c>
      <c r="N169" s="52">
        <f t="shared" si="123"/>
        <v>0</v>
      </c>
      <c r="O169" s="52">
        <f t="shared" si="124"/>
        <v>0</v>
      </c>
      <c r="P169" s="52">
        <f t="shared" si="127"/>
        <v>0</v>
      </c>
      <c r="Q169" s="52" t="str">
        <f t="shared" si="128"/>
        <v> </v>
      </c>
      <c r="R169" s="75">
        <f t="shared" si="141"/>
        <v>0</v>
      </c>
      <c r="S169" s="128">
        <f t="shared" si="142"/>
        <v>0</v>
      </c>
      <c r="T169" s="236" t="str">
        <f t="shared" si="143"/>
        <v> </v>
      </c>
      <c r="U169" s="207"/>
      <c r="V169" s="696"/>
      <c r="W169" s="668">
        <f t="shared" si="125"/>
        <v>0</v>
      </c>
      <c r="X169" s="52"/>
      <c r="Y169" s="52">
        <f t="shared" si="131"/>
        <v>0</v>
      </c>
      <c r="Z169" s="52" t="str">
        <f t="shared" si="130"/>
        <v> </v>
      </c>
      <c r="AA169" s="52"/>
      <c r="AB169" s="52">
        <f t="shared" si="144"/>
        <v>0</v>
      </c>
      <c r="AC169" s="208" t="str">
        <f t="shared" si="145"/>
        <v> </v>
      </c>
      <c r="AD169" s="207"/>
      <c r="AE169" s="52"/>
      <c r="AF169" s="52">
        <f t="shared" si="146"/>
        <v>0</v>
      </c>
      <c r="AG169" s="52" t="str">
        <f t="shared" si="147"/>
        <v> </v>
      </c>
      <c r="AH169" s="52"/>
      <c r="AI169" s="52">
        <f t="shared" si="148"/>
        <v>0</v>
      </c>
      <c r="AJ169" s="208" t="str">
        <f t="shared" si="149"/>
        <v> </v>
      </c>
      <c r="AK169" s="207"/>
      <c r="AL169" s="52"/>
      <c r="AM169" s="52">
        <f t="shared" si="150"/>
        <v>0</v>
      </c>
      <c r="AN169" s="75" t="str">
        <f t="shared" si="137"/>
        <v> </v>
      </c>
      <c r="AO169" s="52"/>
      <c r="AP169" s="52">
        <f t="shared" si="151"/>
        <v>0</v>
      </c>
      <c r="AQ169" s="296" t="str">
        <f t="shared" si="138"/>
        <v> </v>
      </c>
      <c r="AR169" s="207"/>
      <c r="AS169" s="52">
        <v>15.8</v>
      </c>
      <c r="AT169" s="52">
        <f t="shared" si="126"/>
        <v>15.8</v>
      </c>
      <c r="AU169" s="52"/>
      <c r="AV169" s="191">
        <f t="shared" si="132"/>
        <v>15.8</v>
      </c>
      <c r="AW169" s="59" t="str">
        <f t="shared" si="106"/>
        <v> </v>
      </c>
      <c r="AX169" s="52"/>
      <c r="AY169" s="75">
        <f t="shared" si="120"/>
        <v>0</v>
      </c>
      <c r="AZ169" s="236" t="str">
        <f t="shared" si="121"/>
        <v> </v>
      </c>
    </row>
    <row r="170" spans="1:52" s="10" customFormat="1" ht="19.5" customHeight="1">
      <c r="A170" s="108" t="s">
        <v>169</v>
      </c>
      <c r="B170" s="361" t="s">
        <v>167</v>
      </c>
      <c r="C170" s="233">
        <f t="shared" si="102"/>
        <v>0</v>
      </c>
      <c r="D170" s="77">
        <f t="shared" si="103"/>
        <v>0</v>
      </c>
      <c r="E170" s="77">
        <f t="shared" si="122"/>
        <v>-25</v>
      </c>
      <c r="F170" s="77">
        <f t="shared" si="152"/>
        <v>0</v>
      </c>
      <c r="G170" s="77">
        <f t="shared" si="133"/>
        <v>0</v>
      </c>
      <c r="H170" s="77" t="str">
        <f t="shared" si="134"/>
        <v> </v>
      </c>
      <c r="I170" s="107">
        <f t="shared" si="139"/>
        <v>0</v>
      </c>
      <c r="J170" s="107">
        <f t="shared" si="135"/>
        <v>0</v>
      </c>
      <c r="K170" s="239" t="str">
        <f t="shared" si="136"/>
        <v> </v>
      </c>
      <c r="L170" s="233">
        <f t="shared" si="140"/>
        <v>0</v>
      </c>
      <c r="M170" s="77">
        <f t="shared" si="153"/>
        <v>0</v>
      </c>
      <c r="N170" s="77">
        <f t="shared" si="123"/>
        <v>-25</v>
      </c>
      <c r="O170" s="77">
        <f t="shared" si="124"/>
        <v>0</v>
      </c>
      <c r="P170" s="77">
        <f t="shared" si="127"/>
        <v>0</v>
      </c>
      <c r="Q170" s="77" t="str">
        <f t="shared" si="128"/>
        <v> </v>
      </c>
      <c r="R170" s="107">
        <f t="shared" si="141"/>
        <v>0</v>
      </c>
      <c r="S170" s="137">
        <f t="shared" si="142"/>
        <v>0</v>
      </c>
      <c r="T170" s="239" t="str">
        <f t="shared" si="143"/>
        <v> </v>
      </c>
      <c r="U170" s="233">
        <f>U171+U172+U173+U174</f>
        <v>0</v>
      </c>
      <c r="V170" s="706">
        <f>V171+V172+V173+V174</f>
        <v>0</v>
      </c>
      <c r="W170" s="678">
        <f>W171+W172+W173+W174</f>
        <v>-25</v>
      </c>
      <c r="X170" s="77">
        <f>X171+X172+X173+X174</f>
        <v>0</v>
      </c>
      <c r="Y170" s="77">
        <f t="shared" si="131"/>
        <v>0</v>
      </c>
      <c r="Z170" s="77" t="str">
        <f t="shared" si="130"/>
        <v> </v>
      </c>
      <c r="AA170" s="77"/>
      <c r="AB170" s="77">
        <f t="shared" si="144"/>
        <v>0</v>
      </c>
      <c r="AC170" s="216" t="str">
        <f t="shared" si="145"/>
        <v> </v>
      </c>
      <c r="AD170" s="233"/>
      <c r="AE170" s="77"/>
      <c r="AF170" s="77">
        <f t="shared" si="146"/>
        <v>0</v>
      </c>
      <c r="AG170" s="77" t="str">
        <f t="shared" si="147"/>
        <v> </v>
      </c>
      <c r="AH170" s="77"/>
      <c r="AI170" s="77">
        <f t="shared" si="148"/>
        <v>0</v>
      </c>
      <c r="AJ170" s="216" t="str">
        <f t="shared" si="149"/>
        <v> </v>
      </c>
      <c r="AK170" s="233"/>
      <c r="AL170" s="77"/>
      <c r="AM170" s="77">
        <f t="shared" si="150"/>
        <v>0</v>
      </c>
      <c r="AN170" s="107" t="str">
        <f t="shared" si="137"/>
        <v> </v>
      </c>
      <c r="AO170" s="77"/>
      <c r="AP170" s="77">
        <f t="shared" si="151"/>
        <v>0</v>
      </c>
      <c r="AQ170" s="308" t="str">
        <f t="shared" si="138"/>
        <v> </v>
      </c>
      <c r="AR170" s="233">
        <f>AR171+AR172+AR173+AR174</f>
        <v>0</v>
      </c>
      <c r="AS170" s="77">
        <f>AS171+AS172+AS173+AS174</f>
        <v>0</v>
      </c>
      <c r="AT170" s="77">
        <f t="shared" si="126"/>
        <v>0</v>
      </c>
      <c r="AU170" s="77">
        <f>AU171+AU172+AU173+AU174</f>
        <v>0</v>
      </c>
      <c r="AV170" s="185">
        <f t="shared" si="132"/>
        <v>0</v>
      </c>
      <c r="AW170" s="77" t="str">
        <f t="shared" si="106"/>
        <v> </v>
      </c>
      <c r="AX170" s="77"/>
      <c r="AY170" s="107">
        <f aca="true" t="shared" si="154" ref="AY170:AY191">AS171-AX170</f>
        <v>0</v>
      </c>
      <c r="AZ170" s="239" t="str">
        <f aca="true" t="shared" si="155" ref="AZ170:AZ191">IF(AX170&lt;&gt;0,IF(AS171/AX170*100&lt;0,"&lt;0",IF(AS171/AX170*100&gt;200,"&gt;200",AS171/AX170*100))," ")</f>
        <v> </v>
      </c>
    </row>
    <row r="171" spans="1:52" ht="21" customHeight="1">
      <c r="A171" s="76" t="s">
        <v>168</v>
      </c>
      <c r="B171" s="362" t="s">
        <v>170</v>
      </c>
      <c r="C171" s="207">
        <f aca="true" t="shared" si="156" ref="C171:C180">L171+AR171</f>
        <v>0</v>
      </c>
      <c r="D171" s="52">
        <f aca="true" t="shared" si="157" ref="D171:D180">M171+AS171</f>
        <v>0</v>
      </c>
      <c r="E171" s="52">
        <f t="shared" si="122"/>
        <v>0</v>
      </c>
      <c r="F171" s="52">
        <f t="shared" si="152"/>
        <v>0</v>
      </c>
      <c r="G171" s="52">
        <f t="shared" si="133"/>
        <v>0</v>
      </c>
      <c r="H171" s="52" t="str">
        <f t="shared" si="134"/>
        <v> </v>
      </c>
      <c r="I171" s="75">
        <f t="shared" si="139"/>
        <v>0</v>
      </c>
      <c r="J171" s="75">
        <f t="shared" si="135"/>
        <v>0</v>
      </c>
      <c r="K171" s="236" t="str">
        <f t="shared" si="136"/>
        <v> </v>
      </c>
      <c r="L171" s="207">
        <f t="shared" si="140"/>
        <v>0</v>
      </c>
      <c r="M171" s="52">
        <f t="shared" si="153"/>
        <v>0</v>
      </c>
      <c r="N171" s="52">
        <f t="shared" si="123"/>
        <v>0</v>
      </c>
      <c r="O171" s="52">
        <f t="shared" si="124"/>
        <v>0</v>
      </c>
      <c r="P171" s="52">
        <f t="shared" si="127"/>
        <v>0</v>
      </c>
      <c r="Q171" s="52" t="str">
        <f t="shared" si="128"/>
        <v> </v>
      </c>
      <c r="R171" s="75">
        <f t="shared" si="141"/>
        <v>0</v>
      </c>
      <c r="S171" s="128">
        <f t="shared" si="142"/>
        <v>0</v>
      </c>
      <c r="T171" s="236" t="str">
        <f t="shared" si="143"/>
        <v> </v>
      </c>
      <c r="U171" s="207"/>
      <c r="V171" s="696"/>
      <c r="W171" s="692">
        <f t="shared" si="125"/>
        <v>0</v>
      </c>
      <c r="X171" s="52"/>
      <c r="Y171" s="52">
        <f t="shared" si="131"/>
        <v>0</v>
      </c>
      <c r="Z171" s="52" t="str">
        <f t="shared" si="130"/>
        <v> </v>
      </c>
      <c r="AA171" s="52"/>
      <c r="AB171" s="52">
        <f t="shared" si="144"/>
        <v>0</v>
      </c>
      <c r="AC171" s="208" t="str">
        <f t="shared" si="145"/>
        <v> </v>
      </c>
      <c r="AD171" s="207"/>
      <c r="AE171" s="52"/>
      <c r="AF171" s="52">
        <f t="shared" si="146"/>
        <v>0</v>
      </c>
      <c r="AG171" s="52" t="str">
        <f t="shared" si="147"/>
        <v> </v>
      </c>
      <c r="AH171" s="52"/>
      <c r="AI171" s="52">
        <f t="shared" si="148"/>
        <v>0</v>
      </c>
      <c r="AJ171" s="208" t="str">
        <f t="shared" si="149"/>
        <v> </v>
      </c>
      <c r="AK171" s="207"/>
      <c r="AL171" s="52"/>
      <c r="AM171" s="52">
        <f t="shared" si="150"/>
        <v>0</v>
      </c>
      <c r="AN171" s="75" t="str">
        <f t="shared" si="137"/>
        <v> </v>
      </c>
      <c r="AO171" s="52"/>
      <c r="AP171" s="52">
        <f t="shared" si="151"/>
        <v>0</v>
      </c>
      <c r="AQ171" s="296" t="str">
        <f t="shared" si="138"/>
        <v> </v>
      </c>
      <c r="AR171" s="207"/>
      <c r="AS171" s="52"/>
      <c r="AT171" s="52">
        <f t="shared" si="126"/>
        <v>0</v>
      </c>
      <c r="AU171" s="52"/>
      <c r="AV171" s="75">
        <f t="shared" si="132"/>
        <v>0</v>
      </c>
      <c r="AW171" s="52" t="str">
        <f t="shared" si="106"/>
        <v> </v>
      </c>
      <c r="AX171" s="52"/>
      <c r="AY171" s="75">
        <f t="shared" si="154"/>
        <v>0</v>
      </c>
      <c r="AZ171" s="236" t="str">
        <f t="shared" si="155"/>
        <v> </v>
      </c>
    </row>
    <row r="172" spans="1:52" ht="22.5" customHeight="1">
      <c r="A172" s="76" t="s">
        <v>171</v>
      </c>
      <c r="B172" s="362" t="s">
        <v>172</v>
      </c>
      <c r="C172" s="207">
        <f t="shared" si="156"/>
        <v>0</v>
      </c>
      <c r="D172" s="52">
        <f t="shared" si="157"/>
        <v>0</v>
      </c>
      <c r="E172" s="52">
        <f t="shared" si="122"/>
        <v>-25</v>
      </c>
      <c r="F172" s="52">
        <f t="shared" si="152"/>
        <v>0</v>
      </c>
      <c r="G172" s="52">
        <f t="shared" si="133"/>
        <v>0</v>
      </c>
      <c r="H172" s="52" t="str">
        <f t="shared" si="134"/>
        <v> </v>
      </c>
      <c r="I172" s="75">
        <f t="shared" si="139"/>
        <v>0</v>
      </c>
      <c r="J172" s="75">
        <f t="shared" si="135"/>
        <v>0</v>
      </c>
      <c r="K172" s="236" t="str">
        <f t="shared" si="136"/>
        <v> </v>
      </c>
      <c r="L172" s="207">
        <f t="shared" si="140"/>
        <v>0</v>
      </c>
      <c r="M172" s="52">
        <f t="shared" si="153"/>
        <v>0</v>
      </c>
      <c r="N172" s="52">
        <f t="shared" si="123"/>
        <v>-25</v>
      </c>
      <c r="O172" s="52">
        <f t="shared" si="124"/>
        <v>0</v>
      </c>
      <c r="P172" s="52">
        <f t="shared" si="127"/>
        <v>0</v>
      </c>
      <c r="Q172" s="52" t="str">
        <f t="shared" si="128"/>
        <v> </v>
      </c>
      <c r="R172" s="75">
        <f t="shared" si="141"/>
        <v>0</v>
      </c>
      <c r="S172" s="128">
        <f t="shared" si="142"/>
        <v>0</v>
      </c>
      <c r="T172" s="236" t="str">
        <f t="shared" si="143"/>
        <v> </v>
      </c>
      <c r="U172" s="207"/>
      <c r="V172" s="696"/>
      <c r="W172" s="692">
        <v>-25</v>
      </c>
      <c r="X172" s="52"/>
      <c r="Y172" s="52">
        <f t="shared" si="131"/>
        <v>0</v>
      </c>
      <c r="Z172" s="52" t="str">
        <f t="shared" si="130"/>
        <v> </v>
      </c>
      <c r="AA172" s="52"/>
      <c r="AB172" s="52">
        <f t="shared" si="144"/>
        <v>0</v>
      </c>
      <c r="AC172" s="208" t="str">
        <f t="shared" si="145"/>
        <v> </v>
      </c>
      <c r="AD172" s="207"/>
      <c r="AE172" s="52"/>
      <c r="AF172" s="52">
        <f t="shared" si="146"/>
        <v>0</v>
      </c>
      <c r="AG172" s="52" t="str">
        <f t="shared" si="147"/>
        <v> </v>
      </c>
      <c r="AH172" s="52"/>
      <c r="AI172" s="52">
        <f t="shared" si="148"/>
        <v>0</v>
      </c>
      <c r="AJ172" s="208" t="str">
        <f t="shared" si="149"/>
        <v> </v>
      </c>
      <c r="AK172" s="207"/>
      <c r="AL172" s="52"/>
      <c r="AM172" s="52">
        <f t="shared" si="150"/>
        <v>0</v>
      </c>
      <c r="AN172" s="75" t="str">
        <f t="shared" si="137"/>
        <v> </v>
      </c>
      <c r="AO172" s="52"/>
      <c r="AP172" s="52">
        <f t="shared" si="151"/>
        <v>0</v>
      </c>
      <c r="AQ172" s="296" t="str">
        <f t="shared" si="138"/>
        <v> </v>
      </c>
      <c r="AR172" s="207"/>
      <c r="AS172" s="52"/>
      <c r="AT172" s="52">
        <f t="shared" si="126"/>
        <v>0</v>
      </c>
      <c r="AU172" s="52"/>
      <c r="AV172" s="183">
        <f t="shared" si="132"/>
        <v>0</v>
      </c>
      <c r="AW172" s="52" t="str">
        <f t="shared" si="106"/>
        <v> </v>
      </c>
      <c r="AX172" s="77"/>
      <c r="AY172" s="75">
        <f t="shared" si="154"/>
        <v>0</v>
      </c>
      <c r="AZ172" s="236" t="str">
        <f t="shared" si="155"/>
        <v> </v>
      </c>
    </row>
    <row r="173" spans="1:52" ht="30.75" customHeight="1">
      <c r="A173" s="76" t="s">
        <v>175</v>
      </c>
      <c r="B173" s="362" t="s">
        <v>173</v>
      </c>
      <c r="C173" s="207">
        <f t="shared" si="156"/>
        <v>0</v>
      </c>
      <c r="D173" s="52">
        <f t="shared" si="157"/>
        <v>0</v>
      </c>
      <c r="E173" s="52">
        <f t="shared" si="122"/>
        <v>0</v>
      </c>
      <c r="F173" s="52">
        <f t="shared" si="152"/>
        <v>0</v>
      </c>
      <c r="G173" s="52">
        <f t="shared" si="133"/>
        <v>0</v>
      </c>
      <c r="H173" s="52" t="str">
        <f t="shared" si="134"/>
        <v> </v>
      </c>
      <c r="I173" s="75">
        <f t="shared" si="139"/>
        <v>0</v>
      </c>
      <c r="J173" s="75">
        <f t="shared" si="135"/>
        <v>0</v>
      </c>
      <c r="K173" s="236" t="str">
        <f t="shared" si="136"/>
        <v> </v>
      </c>
      <c r="L173" s="207">
        <f t="shared" si="140"/>
        <v>0</v>
      </c>
      <c r="M173" s="52">
        <f t="shared" si="153"/>
        <v>0</v>
      </c>
      <c r="N173" s="52">
        <f t="shared" si="123"/>
        <v>0</v>
      </c>
      <c r="O173" s="52">
        <f t="shared" si="124"/>
        <v>0</v>
      </c>
      <c r="P173" s="52">
        <f t="shared" si="127"/>
        <v>0</v>
      </c>
      <c r="Q173" s="52" t="str">
        <f t="shared" si="128"/>
        <v> </v>
      </c>
      <c r="R173" s="75">
        <f t="shared" si="141"/>
        <v>0</v>
      </c>
      <c r="S173" s="128">
        <f t="shared" si="142"/>
        <v>0</v>
      </c>
      <c r="T173" s="236" t="str">
        <f t="shared" si="143"/>
        <v> </v>
      </c>
      <c r="U173" s="207"/>
      <c r="V173" s="696"/>
      <c r="W173" s="668">
        <f t="shared" si="125"/>
        <v>0</v>
      </c>
      <c r="X173" s="52"/>
      <c r="Y173" s="52">
        <f t="shared" si="131"/>
        <v>0</v>
      </c>
      <c r="Z173" s="52" t="str">
        <f t="shared" si="130"/>
        <v> </v>
      </c>
      <c r="AA173" s="52"/>
      <c r="AB173" s="52">
        <f t="shared" si="144"/>
        <v>0</v>
      </c>
      <c r="AC173" s="208" t="str">
        <f t="shared" si="145"/>
        <v> </v>
      </c>
      <c r="AD173" s="207"/>
      <c r="AE173" s="52"/>
      <c r="AF173" s="52">
        <f t="shared" si="146"/>
        <v>0</v>
      </c>
      <c r="AG173" s="52" t="str">
        <f t="shared" si="147"/>
        <v> </v>
      </c>
      <c r="AH173" s="52"/>
      <c r="AI173" s="52">
        <f t="shared" si="148"/>
        <v>0</v>
      </c>
      <c r="AJ173" s="208" t="str">
        <f t="shared" si="149"/>
        <v> </v>
      </c>
      <c r="AK173" s="207"/>
      <c r="AL173" s="52"/>
      <c r="AM173" s="52">
        <f t="shared" si="150"/>
        <v>0</v>
      </c>
      <c r="AN173" s="75" t="str">
        <f t="shared" si="137"/>
        <v> </v>
      </c>
      <c r="AO173" s="52"/>
      <c r="AP173" s="52">
        <f t="shared" si="151"/>
        <v>0</v>
      </c>
      <c r="AQ173" s="296" t="str">
        <f t="shared" si="138"/>
        <v> </v>
      </c>
      <c r="AR173" s="207"/>
      <c r="AS173" s="52"/>
      <c r="AT173" s="52">
        <f t="shared" si="126"/>
        <v>0</v>
      </c>
      <c r="AU173" s="52"/>
      <c r="AV173" s="75">
        <f t="shared" si="132"/>
        <v>0</v>
      </c>
      <c r="AW173" s="52" t="str">
        <f t="shared" si="106"/>
        <v> </v>
      </c>
      <c r="AX173" s="87"/>
      <c r="AY173" s="75">
        <f t="shared" si="154"/>
        <v>0</v>
      </c>
      <c r="AZ173" s="236" t="str">
        <f t="shared" si="155"/>
        <v> </v>
      </c>
    </row>
    <row r="174" spans="1:52" ht="29.25" customHeight="1">
      <c r="A174" s="76" t="s">
        <v>176</v>
      </c>
      <c r="B174" s="362" t="s">
        <v>174</v>
      </c>
      <c r="C174" s="207">
        <f t="shared" si="156"/>
        <v>0</v>
      </c>
      <c r="D174" s="52">
        <f t="shared" si="157"/>
        <v>0</v>
      </c>
      <c r="E174" s="52">
        <f t="shared" si="122"/>
        <v>0</v>
      </c>
      <c r="F174" s="52">
        <f t="shared" si="152"/>
        <v>0</v>
      </c>
      <c r="G174" s="52">
        <f t="shared" si="133"/>
        <v>0</v>
      </c>
      <c r="H174" s="52" t="str">
        <f t="shared" si="134"/>
        <v> </v>
      </c>
      <c r="I174" s="75">
        <f t="shared" si="139"/>
        <v>0</v>
      </c>
      <c r="J174" s="75">
        <f t="shared" si="135"/>
        <v>0</v>
      </c>
      <c r="K174" s="236" t="str">
        <f t="shared" si="136"/>
        <v> </v>
      </c>
      <c r="L174" s="207">
        <f t="shared" si="140"/>
        <v>0</v>
      </c>
      <c r="M174" s="52">
        <f t="shared" si="153"/>
        <v>0</v>
      </c>
      <c r="N174" s="52">
        <f t="shared" si="123"/>
        <v>0</v>
      </c>
      <c r="O174" s="52">
        <f t="shared" si="124"/>
        <v>0</v>
      </c>
      <c r="P174" s="52">
        <f t="shared" si="127"/>
        <v>0</v>
      </c>
      <c r="Q174" s="52" t="str">
        <f t="shared" si="128"/>
        <v> </v>
      </c>
      <c r="R174" s="75">
        <f t="shared" si="141"/>
        <v>0</v>
      </c>
      <c r="S174" s="128">
        <f t="shared" si="142"/>
        <v>0</v>
      </c>
      <c r="T174" s="236" t="str">
        <f t="shared" si="143"/>
        <v> </v>
      </c>
      <c r="U174" s="207"/>
      <c r="V174" s="696"/>
      <c r="W174" s="668">
        <f t="shared" si="125"/>
        <v>0</v>
      </c>
      <c r="X174" s="52"/>
      <c r="Y174" s="52">
        <f t="shared" si="131"/>
        <v>0</v>
      </c>
      <c r="Z174" s="52" t="str">
        <f t="shared" si="130"/>
        <v> </v>
      </c>
      <c r="AA174" s="52"/>
      <c r="AB174" s="52">
        <f t="shared" si="144"/>
        <v>0</v>
      </c>
      <c r="AC174" s="208" t="str">
        <f t="shared" si="145"/>
        <v> </v>
      </c>
      <c r="AD174" s="207"/>
      <c r="AE174" s="52"/>
      <c r="AF174" s="52">
        <f t="shared" si="146"/>
        <v>0</v>
      </c>
      <c r="AG174" s="52" t="str">
        <f t="shared" si="147"/>
        <v> </v>
      </c>
      <c r="AH174" s="52"/>
      <c r="AI174" s="52">
        <f t="shared" si="148"/>
        <v>0</v>
      </c>
      <c r="AJ174" s="208" t="str">
        <f t="shared" si="149"/>
        <v> </v>
      </c>
      <c r="AK174" s="207"/>
      <c r="AL174" s="52"/>
      <c r="AM174" s="52">
        <f t="shared" si="150"/>
        <v>0</v>
      </c>
      <c r="AN174" s="75" t="str">
        <f t="shared" si="137"/>
        <v> </v>
      </c>
      <c r="AO174" s="52"/>
      <c r="AP174" s="52">
        <f t="shared" si="151"/>
        <v>0</v>
      </c>
      <c r="AQ174" s="296" t="str">
        <f t="shared" si="138"/>
        <v> </v>
      </c>
      <c r="AR174" s="207"/>
      <c r="AS174" s="52"/>
      <c r="AT174" s="52">
        <f t="shared" si="126"/>
        <v>0</v>
      </c>
      <c r="AU174" s="52"/>
      <c r="AV174" s="75">
        <f t="shared" si="132"/>
        <v>0</v>
      </c>
      <c r="AW174" s="52" t="str">
        <f t="shared" si="106"/>
        <v> </v>
      </c>
      <c r="AX174" s="52"/>
      <c r="AY174" s="75">
        <f t="shared" si="154"/>
        <v>-222.20000000000002</v>
      </c>
      <c r="AZ174" s="236" t="str">
        <f t="shared" si="155"/>
        <v> </v>
      </c>
    </row>
    <row r="175" spans="1:52" s="10" customFormat="1" ht="30" customHeight="1">
      <c r="A175" s="110" t="s">
        <v>180</v>
      </c>
      <c r="B175" s="361" t="s">
        <v>178</v>
      </c>
      <c r="C175" s="233">
        <f t="shared" si="156"/>
        <v>-46.1</v>
      </c>
      <c r="D175" s="77">
        <f t="shared" si="157"/>
        <v>-282.90000000000003</v>
      </c>
      <c r="E175" s="77">
        <f t="shared" si="122"/>
        <v>-282.90000000000003</v>
      </c>
      <c r="F175" s="77">
        <f t="shared" si="152"/>
        <v>0</v>
      </c>
      <c r="G175" s="77">
        <f t="shared" si="133"/>
        <v>-236.80000000000004</v>
      </c>
      <c r="H175" s="77" t="str">
        <f t="shared" si="134"/>
        <v>&gt;200</v>
      </c>
      <c r="I175" s="109">
        <f t="shared" si="139"/>
        <v>0</v>
      </c>
      <c r="J175" s="109">
        <f t="shared" si="135"/>
        <v>-282.90000000000003</v>
      </c>
      <c r="K175" s="240" t="str">
        <f t="shared" si="136"/>
        <v> </v>
      </c>
      <c r="L175" s="233">
        <f t="shared" si="140"/>
        <v>0</v>
      </c>
      <c r="M175" s="77">
        <f t="shared" si="153"/>
        <v>-60.7</v>
      </c>
      <c r="N175" s="77">
        <f t="shared" si="123"/>
        <v>-60.7</v>
      </c>
      <c r="O175" s="77">
        <f t="shared" si="124"/>
        <v>0</v>
      </c>
      <c r="P175" s="77">
        <f t="shared" si="127"/>
        <v>-60.7</v>
      </c>
      <c r="Q175" s="77" t="str">
        <f t="shared" si="128"/>
        <v> </v>
      </c>
      <c r="R175" s="109">
        <f t="shared" si="141"/>
        <v>0</v>
      </c>
      <c r="S175" s="138">
        <f t="shared" si="142"/>
        <v>-60.7</v>
      </c>
      <c r="T175" s="240" t="str">
        <f t="shared" si="143"/>
        <v> </v>
      </c>
      <c r="U175" s="233">
        <f>U176+U177+U178+U179+U180</f>
        <v>0</v>
      </c>
      <c r="V175" s="706">
        <f>V176+V177+V178+V179+V180</f>
        <v>-60.7</v>
      </c>
      <c r="W175" s="740">
        <f>W176+W177+W178+W179+W180</f>
        <v>-60.7</v>
      </c>
      <c r="X175" s="77">
        <f>X176+X177+X178+X179+X180</f>
        <v>0</v>
      </c>
      <c r="Y175" s="77">
        <f t="shared" si="131"/>
        <v>-60.7</v>
      </c>
      <c r="Z175" s="77" t="str">
        <f t="shared" si="130"/>
        <v> </v>
      </c>
      <c r="AA175" s="77"/>
      <c r="AB175" s="77">
        <f t="shared" si="144"/>
        <v>-60.7</v>
      </c>
      <c r="AC175" s="216" t="str">
        <f t="shared" si="145"/>
        <v> </v>
      </c>
      <c r="AD175" s="233"/>
      <c r="AE175" s="77"/>
      <c r="AF175" s="77">
        <f t="shared" si="146"/>
        <v>0</v>
      </c>
      <c r="AG175" s="77" t="str">
        <f t="shared" si="147"/>
        <v> </v>
      </c>
      <c r="AH175" s="77"/>
      <c r="AI175" s="77">
        <f t="shared" si="148"/>
        <v>0</v>
      </c>
      <c r="AJ175" s="216" t="str">
        <f t="shared" si="149"/>
        <v> </v>
      </c>
      <c r="AK175" s="233"/>
      <c r="AL175" s="77"/>
      <c r="AM175" s="77">
        <f t="shared" si="150"/>
        <v>0</v>
      </c>
      <c r="AN175" s="109" t="str">
        <f t="shared" si="137"/>
        <v> </v>
      </c>
      <c r="AO175" s="77"/>
      <c r="AP175" s="77">
        <f t="shared" si="151"/>
        <v>0</v>
      </c>
      <c r="AQ175" s="309" t="str">
        <f t="shared" si="138"/>
        <v> </v>
      </c>
      <c r="AR175" s="233">
        <f>AR176+AR177+AR178+AR179+AR180</f>
        <v>-46.1</v>
      </c>
      <c r="AS175" s="77">
        <f>AS176+AS177+AS178+AS179+AS180</f>
        <v>-222.20000000000002</v>
      </c>
      <c r="AT175" s="77">
        <f t="shared" si="126"/>
        <v>-222.20000000000002</v>
      </c>
      <c r="AU175" s="77">
        <f>AU176+AU177+AU178+AU179+AU180</f>
        <v>0</v>
      </c>
      <c r="AV175" s="185">
        <f t="shared" si="132"/>
        <v>-176.10000000000002</v>
      </c>
      <c r="AW175" s="87" t="str">
        <f t="shared" si="106"/>
        <v>&gt;200</v>
      </c>
      <c r="AX175" s="77"/>
      <c r="AY175" s="109">
        <f t="shared" si="154"/>
        <v>0</v>
      </c>
      <c r="AZ175" s="240" t="str">
        <f t="shared" si="155"/>
        <v> </v>
      </c>
    </row>
    <row r="176" spans="1:52" ht="24" customHeight="1">
      <c r="A176" s="113" t="s">
        <v>177</v>
      </c>
      <c r="B176" s="362" t="s">
        <v>179</v>
      </c>
      <c r="C176" s="207">
        <f t="shared" si="156"/>
        <v>0</v>
      </c>
      <c r="D176" s="52">
        <f t="shared" si="157"/>
        <v>-60.7</v>
      </c>
      <c r="E176" s="52">
        <f t="shared" si="122"/>
        <v>-60.7</v>
      </c>
      <c r="F176" s="52">
        <f t="shared" si="152"/>
        <v>0</v>
      </c>
      <c r="G176" s="52">
        <f t="shared" si="133"/>
        <v>-60.7</v>
      </c>
      <c r="H176" s="52" t="str">
        <f t="shared" si="134"/>
        <v> </v>
      </c>
      <c r="I176" s="112">
        <f t="shared" si="139"/>
        <v>0</v>
      </c>
      <c r="J176" s="112">
        <f t="shared" si="135"/>
        <v>-60.7</v>
      </c>
      <c r="K176" s="242" t="str">
        <f t="shared" si="136"/>
        <v> </v>
      </c>
      <c r="L176" s="207">
        <f t="shared" si="140"/>
        <v>0</v>
      </c>
      <c r="M176" s="52">
        <f t="shared" si="153"/>
        <v>-60.7</v>
      </c>
      <c r="N176" s="52">
        <f t="shared" si="123"/>
        <v>-60.7</v>
      </c>
      <c r="O176" s="52">
        <f t="shared" si="124"/>
        <v>0</v>
      </c>
      <c r="P176" s="52">
        <f t="shared" si="127"/>
        <v>-60.7</v>
      </c>
      <c r="Q176" s="52" t="str">
        <f t="shared" si="128"/>
        <v> </v>
      </c>
      <c r="R176" s="112">
        <f t="shared" si="141"/>
        <v>0</v>
      </c>
      <c r="S176" s="140">
        <f t="shared" si="142"/>
        <v>-60.7</v>
      </c>
      <c r="T176" s="242" t="str">
        <f t="shared" si="143"/>
        <v> </v>
      </c>
      <c r="U176" s="207"/>
      <c r="V176" s="696">
        <v>-60.7</v>
      </c>
      <c r="W176" s="668">
        <f t="shared" si="125"/>
        <v>-60.7</v>
      </c>
      <c r="X176" s="52"/>
      <c r="Y176" s="52">
        <f t="shared" si="131"/>
        <v>-60.7</v>
      </c>
      <c r="Z176" s="52" t="str">
        <f t="shared" si="130"/>
        <v> </v>
      </c>
      <c r="AA176" s="52"/>
      <c r="AB176" s="52">
        <f t="shared" si="144"/>
        <v>-60.7</v>
      </c>
      <c r="AC176" s="208" t="str">
        <f t="shared" si="145"/>
        <v> </v>
      </c>
      <c r="AD176" s="207"/>
      <c r="AE176" s="52"/>
      <c r="AF176" s="52">
        <f t="shared" si="146"/>
        <v>0</v>
      </c>
      <c r="AG176" s="52" t="str">
        <f t="shared" si="147"/>
        <v> </v>
      </c>
      <c r="AH176" s="52"/>
      <c r="AI176" s="52">
        <f t="shared" si="148"/>
        <v>0</v>
      </c>
      <c r="AJ176" s="208" t="str">
        <f t="shared" si="149"/>
        <v> </v>
      </c>
      <c r="AK176" s="207"/>
      <c r="AL176" s="52"/>
      <c r="AM176" s="52">
        <f t="shared" si="150"/>
        <v>0</v>
      </c>
      <c r="AN176" s="112" t="str">
        <f t="shared" si="137"/>
        <v> </v>
      </c>
      <c r="AO176" s="52"/>
      <c r="AP176" s="52">
        <f t="shared" si="151"/>
        <v>0</v>
      </c>
      <c r="AQ176" s="310" t="str">
        <f t="shared" si="138"/>
        <v> </v>
      </c>
      <c r="AR176" s="207"/>
      <c r="AS176" s="52"/>
      <c r="AT176" s="52">
        <f t="shared" si="126"/>
        <v>0</v>
      </c>
      <c r="AU176" s="52"/>
      <c r="AV176" s="183">
        <f t="shared" si="132"/>
        <v>0</v>
      </c>
      <c r="AW176" s="59" t="str">
        <f t="shared" si="106"/>
        <v> </v>
      </c>
      <c r="AX176" s="52"/>
      <c r="AY176" s="112">
        <f t="shared" si="154"/>
        <v>-220.8</v>
      </c>
      <c r="AZ176" s="242" t="str">
        <f t="shared" si="155"/>
        <v> </v>
      </c>
    </row>
    <row r="177" spans="1:52" ht="25.5" customHeight="1">
      <c r="A177" s="76" t="s">
        <v>181</v>
      </c>
      <c r="B177" s="362" t="s">
        <v>182</v>
      </c>
      <c r="C177" s="207">
        <f t="shared" si="156"/>
        <v>-44.5</v>
      </c>
      <c r="D177" s="52">
        <f t="shared" si="157"/>
        <v>-220.8</v>
      </c>
      <c r="E177" s="52">
        <f t="shared" si="122"/>
        <v>-220.8</v>
      </c>
      <c r="F177" s="52">
        <f t="shared" si="152"/>
        <v>0</v>
      </c>
      <c r="G177" s="52">
        <f t="shared" si="133"/>
        <v>-176.3</v>
      </c>
      <c r="H177" s="52" t="str">
        <f t="shared" si="134"/>
        <v>&gt;200</v>
      </c>
      <c r="I177" s="75">
        <f t="shared" si="139"/>
        <v>0</v>
      </c>
      <c r="J177" s="75">
        <f t="shared" si="135"/>
        <v>-220.8</v>
      </c>
      <c r="K177" s="236" t="str">
        <f t="shared" si="136"/>
        <v> </v>
      </c>
      <c r="L177" s="207">
        <f t="shared" si="140"/>
        <v>0</v>
      </c>
      <c r="M177" s="52">
        <f t="shared" si="153"/>
        <v>0</v>
      </c>
      <c r="N177" s="52">
        <f t="shared" si="123"/>
        <v>0</v>
      </c>
      <c r="O177" s="52">
        <f t="shared" si="124"/>
        <v>0</v>
      </c>
      <c r="P177" s="52">
        <f t="shared" si="127"/>
        <v>0</v>
      </c>
      <c r="Q177" s="52" t="str">
        <f t="shared" si="128"/>
        <v> </v>
      </c>
      <c r="R177" s="75">
        <f t="shared" si="141"/>
        <v>0</v>
      </c>
      <c r="S177" s="128">
        <f t="shared" si="142"/>
        <v>0</v>
      </c>
      <c r="T177" s="236" t="str">
        <f t="shared" si="143"/>
        <v> </v>
      </c>
      <c r="U177" s="207"/>
      <c r="V177" s="696"/>
      <c r="W177" s="668">
        <f t="shared" si="125"/>
        <v>0</v>
      </c>
      <c r="X177" s="52"/>
      <c r="Y177" s="52">
        <f t="shared" si="131"/>
        <v>0</v>
      </c>
      <c r="Z177" s="52" t="str">
        <f t="shared" si="130"/>
        <v> </v>
      </c>
      <c r="AA177" s="52"/>
      <c r="AB177" s="52">
        <f t="shared" si="144"/>
        <v>0</v>
      </c>
      <c r="AC177" s="208" t="str">
        <f t="shared" si="145"/>
        <v> </v>
      </c>
      <c r="AD177" s="207"/>
      <c r="AE177" s="52"/>
      <c r="AF177" s="52">
        <f t="shared" si="146"/>
        <v>0</v>
      </c>
      <c r="AG177" s="52" t="str">
        <f t="shared" si="147"/>
        <v> </v>
      </c>
      <c r="AH177" s="52"/>
      <c r="AI177" s="52">
        <f t="shared" si="148"/>
        <v>0</v>
      </c>
      <c r="AJ177" s="208" t="str">
        <f t="shared" si="149"/>
        <v> </v>
      </c>
      <c r="AK177" s="207"/>
      <c r="AL177" s="52"/>
      <c r="AM177" s="52">
        <f t="shared" si="150"/>
        <v>0</v>
      </c>
      <c r="AN177" s="75" t="str">
        <f t="shared" si="137"/>
        <v> </v>
      </c>
      <c r="AO177" s="52"/>
      <c r="AP177" s="52">
        <f t="shared" si="151"/>
        <v>0</v>
      </c>
      <c r="AQ177" s="296" t="str">
        <f t="shared" si="138"/>
        <v> </v>
      </c>
      <c r="AR177" s="207">
        <v>-44.5</v>
      </c>
      <c r="AS177" s="52">
        <v>-220.8</v>
      </c>
      <c r="AT177" s="52">
        <f t="shared" si="126"/>
        <v>-220.8</v>
      </c>
      <c r="AU177" s="52"/>
      <c r="AV177" s="75">
        <f t="shared" si="132"/>
        <v>-176.3</v>
      </c>
      <c r="AW177" s="52" t="str">
        <f t="shared" si="106"/>
        <v>&gt;200</v>
      </c>
      <c r="AX177" s="87"/>
      <c r="AY177" s="75">
        <f t="shared" si="154"/>
        <v>0</v>
      </c>
      <c r="AZ177" s="236" t="str">
        <f t="shared" si="155"/>
        <v> </v>
      </c>
    </row>
    <row r="178" spans="1:52" ht="23.25" customHeight="1">
      <c r="A178" s="76" t="s">
        <v>183</v>
      </c>
      <c r="B178" s="362" t="s">
        <v>184</v>
      </c>
      <c r="C178" s="207">
        <f t="shared" si="156"/>
        <v>0</v>
      </c>
      <c r="D178" s="52">
        <f t="shared" si="157"/>
        <v>0</v>
      </c>
      <c r="E178" s="52">
        <f t="shared" si="122"/>
        <v>0</v>
      </c>
      <c r="F178" s="52">
        <f t="shared" si="152"/>
        <v>0</v>
      </c>
      <c r="G178" s="52">
        <f t="shared" si="133"/>
        <v>0</v>
      </c>
      <c r="H178" s="52" t="str">
        <f t="shared" si="134"/>
        <v> </v>
      </c>
      <c r="I178" s="75">
        <f t="shared" si="139"/>
        <v>0</v>
      </c>
      <c r="J178" s="75">
        <f t="shared" si="135"/>
        <v>0</v>
      </c>
      <c r="K178" s="236" t="str">
        <f t="shared" si="136"/>
        <v> </v>
      </c>
      <c r="L178" s="207">
        <f t="shared" si="140"/>
        <v>0</v>
      </c>
      <c r="M178" s="52">
        <f t="shared" si="153"/>
        <v>0</v>
      </c>
      <c r="N178" s="52">
        <f t="shared" si="123"/>
        <v>0</v>
      </c>
      <c r="O178" s="52">
        <f t="shared" si="124"/>
        <v>0</v>
      </c>
      <c r="P178" s="52">
        <f t="shared" si="127"/>
        <v>0</v>
      </c>
      <c r="Q178" s="52" t="str">
        <f t="shared" si="128"/>
        <v> </v>
      </c>
      <c r="R178" s="75">
        <f t="shared" si="141"/>
        <v>0</v>
      </c>
      <c r="S178" s="128">
        <f t="shared" si="142"/>
        <v>0</v>
      </c>
      <c r="T178" s="236" t="str">
        <f t="shared" si="143"/>
        <v> </v>
      </c>
      <c r="U178" s="207"/>
      <c r="V178" s="696"/>
      <c r="W178" s="668">
        <f t="shared" si="125"/>
        <v>0</v>
      </c>
      <c r="X178" s="52"/>
      <c r="Y178" s="52">
        <f t="shared" si="131"/>
        <v>0</v>
      </c>
      <c r="Z178" s="52" t="str">
        <f t="shared" si="130"/>
        <v> </v>
      </c>
      <c r="AA178" s="52"/>
      <c r="AB178" s="52">
        <f t="shared" si="144"/>
        <v>0</v>
      </c>
      <c r="AC178" s="208" t="str">
        <f t="shared" si="145"/>
        <v> </v>
      </c>
      <c r="AD178" s="207"/>
      <c r="AE178" s="52"/>
      <c r="AF178" s="52">
        <f t="shared" si="146"/>
        <v>0</v>
      </c>
      <c r="AG178" s="52" t="str">
        <f t="shared" si="147"/>
        <v> </v>
      </c>
      <c r="AH178" s="52"/>
      <c r="AI178" s="52">
        <f t="shared" si="148"/>
        <v>0</v>
      </c>
      <c r="AJ178" s="208" t="str">
        <f t="shared" si="149"/>
        <v> </v>
      </c>
      <c r="AK178" s="207"/>
      <c r="AL178" s="52"/>
      <c r="AM178" s="52">
        <f t="shared" si="150"/>
        <v>0</v>
      </c>
      <c r="AN178" s="75" t="str">
        <f t="shared" si="137"/>
        <v> </v>
      </c>
      <c r="AO178" s="52"/>
      <c r="AP178" s="52">
        <f t="shared" si="151"/>
        <v>0</v>
      </c>
      <c r="AQ178" s="296" t="str">
        <f t="shared" si="138"/>
        <v> </v>
      </c>
      <c r="AR178" s="207"/>
      <c r="AS178" s="52"/>
      <c r="AT178" s="52">
        <f t="shared" si="126"/>
        <v>0</v>
      </c>
      <c r="AU178" s="52"/>
      <c r="AV178" s="88">
        <f t="shared" si="132"/>
        <v>0</v>
      </c>
      <c r="AW178" s="59" t="str">
        <f t="shared" si="106"/>
        <v> </v>
      </c>
      <c r="AX178" s="52"/>
      <c r="AY178" s="75">
        <f t="shared" si="154"/>
        <v>-1.4</v>
      </c>
      <c r="AZ178" s="236" t="str">
        <f t="shared" si="155"/>
        <v> </v>
      </c>
    </row>
    <row r="179" spans="1:52" ht="26.25" customHeight="1">
      <c r="A179" s="76" t="s">
        <v>185</v>
      </c>
      <c r="B179" s="362" t="s">
        <v>186</v>
      </c>
      <c r="C179" s="207">
        <f t="shared" si="156"/>
        <v>-1.6</v>
      </c>
      <c r="D179" s="52">
        <f t="shared" si="157"/>
        <v>-1.4</v>
      </c>
      <c r="E179" s="52">
        <f t="shared" si="122"/>
        <v>-1.4</v>
      </c>
      <c r="F179" s="52">
        <f t="shared" si="152"/>
        <v>0</v>
      </c>
      <c r="G179" s="52">
        <f t="shared" si="133"/>
        <v>0.20000000000000018</v>
      </c>
      <c r="H179" s="52">
        <f t="shared" si="134"/>
        <v>87.49999999999999</v>
      </c>
      <c r="I179" s="75">
        <f t="shared" si="139"/>
        <v>0</v>
      </c>
      <c r="J179" s="75">
        <f t="shared" si="135"/>
        <v>-1.4</v>
      </c>
      <c r="K179" s="236" t="str">
        <f t="shared" si="136"/>
        <v> </v>
      </c>
      <c r="L179" s="207">
        <f t="shared" si="140"/>
        <v>0</v>
      </c>
      <c r="M179" s="52">
        <f t="shared" si="153"/>
        <v>0</v>
      </c>
      <c r="N179" s="52">
        <f t="shared" si="123"/>
        <v>0</v>
      </c>
      <c r="O179" s="52">
        <f t="shared" si="124"/>
        <v>0</v>
      </c>
      <c r="P179" s="52">
        <f t="shared" si="127"/>
        <v>0</v>
      </c>
      <c r="Q179" s="52" t="str">
        <f t="shared" si="128"/>
        <v> </v>
      </c>
      <c r="R179" s="75">
        <f t="shared" si="141"/>
        <v>0</v>
      </c>
      <c r="S179" s="128">
        <f t="shared" si="142"/>
        <v>0</v>
      </c>
      <c r="T179" s="236" t="str">
        <f t="shared" si="143"/>
        <v> </v>
      </c>
      <c r="U179" s="207"/>
      <c r="V179" s="696"/>
      <c r="W179" s="668">
        <f t="shared" si="125"/>
        <v>0</v>
      </c>
      <c r="X179" s="52"/>
      <c r="Y179" s="52">
        <f t="shared" si="131"/>
        <v>0</v>
      </c>
      <c r="Z179" s="52" t="str">
        <f t="shared" si="130"/>
        <v> </v>
      </c>
      <c r="AA179" s="52"/>
      <c r="AB179" s="52">
        <f t="shared" si="144"/>
        <v>0</v>
      </c>
      <c r="AC179" s="208" t="str">
        <f t="shared" si="145"/>
        <v> </v>
      </c>
      <c r="AD179" s="207"/>
      <c r="AE179" s="52"/>
      <c r="AF179" s="52">
        <f t="shared" si="146"/>
        <v>0</v>
      </c>
      <c r="AG179" s="52" t="str">
        <f t="shared" si="147"/>
        <v> </v>
      </c>
      <c r="AH179" s="52"/>
      <c r="AI179" s="52">
        <f t="shared" si="148"/>
        <v>0</v>
      </c>
      <c r="AJ179" s="208" t="str">
        <f t="shared" si="149"/>
        <v> </v>
      </c>
      <c r="AK179" s="207"/>
      <c r="AL179" s="52"/>
      <c r="AM179" s="52">
        <f t="shared" si="150"/>
        <v>0</v>
      </c>
      <c r="AN179" s="75" t="str">
        <f t="shared" si="137"/>
        <v> </v>
      </c>
      <c r="AO179" s="52"/>
      <c r="AP179" s="52">
        <f t="shared" si="151"/>
        <v>0</v>
      </c>
      <c r="AQ179" s="296" t="str">
        <f t="shared" si="138"/>
        <v> </v>
      </c>
      <c r="AR179" s="207">
        <v>-1.6</v>
      </c>
      <c r="AS179" s="52">
        <v>-1.4</v>
      </c>
      <c r="AT179" s="52">
        <f t="shared" si="126"/>
        <v>-1.4</v>
      </c>
      <c r="AU179" s="52"/>
      <c r="AV179" s="53">
        <f t="shared" si="132"/>
        <v>0.20000000000000018</v>
      </c>
      <c r="AW179" s="59">
        <f t="shared" si="106"/>
        <v>87.49999999999999</v>
      </c>
      <c r="AX179" s="52"/>
      <c r="AY179" s="75">
        <f t="shared" si="154"/>
        <v>0</v>
      </c>
      <c r="AZ179" s="236" t="str">
        <f t="shared" si="155"/>
        <v> </v>
      </c>
    </row>
    <row r="180" spans="1:52" ht="31.5" customHeight="1">
      <c r="A180" s="76" t="s">
        <v>187</v>
      </c>
      <c r="B180" s="362" t="s">
        <v>188</v>
      </c>
      <c r="C180" s="207">
        <f t="shared" si="156"/>
        <v>0</v>
      </c>
      <c r="D180" s="52">
        <f t="shared" si="157"/>
        <v>0</v>
      </c>
      <c r="E180" s="52">
        <f t="shared" si="122"/>
        <v>0</v>
      </c>
      <c r="F180" s="52">
        <f t="shared" si="152"/>
        <v>0</v>
      </c>
      <c r="G180" s="52">
        <f t="shared" si="133"/>
        <v>0</v>
      </c>
      <c r="H180" s="52" t="str">
        <f t="shared" si="134"/>
        <v> </v>
      </c>
      <c r="I180" s="75">
        <f t="shared" si="139"/>
        <v>0</v>
      </c>
      <c r="J180" s="75">
        <f t="shared" si="135"/>
        <v>0</v>
      </c>
      <c r="K180" s="236" t="str">
        <f t="shared" si="136"/>
        <v> </v>
      </c>
      <c r="L180" s="207">
        <f t="shared" si="140"/>
        <v>0</v>
      </c>
      <c r="M180" s="52">
        <f t="shared" si="153"/>
        <v>0</v>
      </c>
      <c r="N180" s="52">
        <f t="shared" si="123"/>
        <v>0</v>
      </c>
      <c r="O180" s="52">
        <f t="shared" si="124"/>
        <v>0</v>
      </c>
      <c r="P180" s="52">
        <f t="shared" si="127"/>
        <v>0</v>
      </c>
      <c r="Q180" s="52" t="str">
        <f t="shared" si="128"/>
        <v> </v>
      </c>
      <c r="R180" s="75">
        <f t="shared" si="141"/>
        <v>0</v>
      </c>
      <c r="S180" s="128">
        <f t="shared" si="142"/>
        <v>0</v>
      </c>
      <c r="T180" s="236" t="str">
        <f t="shared" si="143"/>
        <v> </v>
      </c>
      <c r="U180" s="207"/>
      <c r="V180" s="696"/>
      <c r="W180" s="668">
        <f t="shared" si="125"/>
        <v>0</v>
      </c>
      <c r="X180" s="52"/>
      <c r="Y180" s="52">
        <f t="shared" si="131"/>
        <v>0</v>
      </c>
      <c r="Z180" s="52" t="str">
        <f t="shared" si="130"/>
        <v> </v>
      </c>
      <c r="AA180" s="52"/>
      <c r="AB180" s="52">
        <f t="shared" si="144"/>
        <v>0</v>
      </c>
      <c r="AC180" s="208" t="str">
        <f t="shared" si="145"/>
        <v> </v>
      </c>
      <c r="AD180" s="207"/>
      <c r="AE180" s="52"/>
      <c r="AF180" s="52">
        <f t="shared" si="146"/>
        <v>0</v>
      </c>
      <c r="AG180" s="52" t="str">
        <f t="shared" si="147"/>
        <v> </v>
      </c>
      <c r="AH180" s="52"/>
      <c r="AI180" s="52">
        <f t="shared" si="148"/>
        <v>0</v>
      </c>
      <c r="AJ180" s="208" t="str">
        <f t="shared" si="149"/>
        <v> </v>
      </c>
      <c r="AK180" s="207"/>
      <c r="AL180" s="52"/>
      <c r="AM180" s="52">
        <f t="shared" si="150"/>
        <v>0</v>
      </c>
      <c r="AN180" s="75" t="str">
        <f t="shared" si="137"/>
        <v> </v>
      </c>
      <c r="AO180" s="52"/>
      <c r="AP180" s="52">
        <f t="shared" si="151"/>
        <v>0</v>
      </c>
      <c r="AQ180" s="296" t="str">
        <f t="shared" si="138"/>
        <v> </v>
      </c>
      <c r="AR180" s="229"/>
      <c r="AS180" s="95"/>
      <c r="AT180" s="95">
        <f t="shared" si="126"/>
        <v>0</v>
      </c>
      <c r="AU180" s="95"/>
      <c r="AV180" s="183">
        <f t="shared" si="132"/>
        <v>0</v>
      </c>
      <c r="AW180" s="59" t="str">
        <f t="shared" si="106"/>
        <v> </v>
      </c>
      <c r="AX180" s="52"/>
      <c r="AY180" s="75">
        <f t="shared" si="154"/>
        <v>-10.8</v>
      </c>
      <c r="AZ180" s="236" t="str">
        <f t="shared" si="155"/>
        <v> </v>
      </c>
    </row>
    <row r="181" spans="1:52" s="10" customFormat="1" ht="22.5" customHeight="1">
      <c r="A181" s="108" t="s">
        <v>134</v>
      </c>
      <c r="B181" s="358" t="s">
        <v>189</v>
      </c>
      <c r="C181" s="412">
        <f>C182+C183+C184</f>
        <v>0</v>
      </c>
      <c r="D181" s="77">
        <f>D182+D183+D184</f>
        <v>0</v>
      </c>
      <c r="E181" s="77">
        <f>E182+E183+E184</f>
        <v>0</v>
      </c>
      <c r="F181" s="77">
        <f t="shared" si="152"/>
        <v>0</v>
      </c>
      <c r="G181" s="77">
        <f t="shared" si="133"/>
        <v>0</v>
      </c>
      <c r="H181" s="77" t="str">
        <f t="shared" si="134"/>
        <v> </v>
      </c>
      <c r="I181" s="107">
        <f t="shared" si="139"/>
        <v>0</v>
      </c>
      <c r="J181" s="107">
        <f t="shared" si="135"/>
        <v>0</v>
      </c>
      <c r="K181" s="239" t="str">
        <f t="shared" si="136"/>
        <v> </v>
      </c>
      <c r="L181" s="233">
        <f t="shared" si="140"/>
        <v>0</v>
      </c>
      <c r="M181" s="77">
        <f t="shared" si="153"/>
        <v>0</v>
      </c>
      <c r="N181" s="77">
        <f t="shared" si="123"/>
        <v>0</v>
      </c>
      <c r="O181" s="77">
        <f t="shared" si="124"/>
        <v>0</v>
      </c>
      <c r="P181" s="77">
        <f t="shared" si="127"/>
        <v>0</v>
      </c>
      <c r="Q181" s="77" t="str">
        <f t="shared" si="128"/>
        <v> </v>
      </c>
      <c r="R181" s="107">
        <f t="shared" si="141"/>
        <v>0</v>
      </c>
      <c r="S181" s="137">
        <f t="shared" si="142"/>
        <v>0</v>
      </c>
      <c r="T181" s="239" t="str">
        <f t="shared" si="143"/>
        <v> </v>
      </c>
      <c r="U181" s="233">
        <f>U182+U183+U184</f>
        <v>0</v>
      </c>
      <c r="V181" s="706">
        <f>V182+V183+V184</f>
        <v>0</v>
      </c>
      <c r="W181" s="740">
        <f t="shared" si="125"/>
        <v>0</v>
      </c>
      <c r="X181" s="77">
        <f>X182+X183+X184</f>
        <v>0</v>
      </c>
      <c r="Y181" s="77">
        <f t="shared" si="131"/>
        <v>0</v>
      </c>
      <c r="Z181" s="77" t="str">
        <f t="shared" si="130"/>
        <v> </v>
      </c>
      <c r="AA181" s="77">
        <f>AA182+AA183+AA184</f>
        <v>0</v>
      </c>
      <c r="AB181" s="77">
        <f t="shared" si="144"/>
        <v>0</v>
      </c>
      <c r="AC181" s="216" t="str">
        <f t="shared" si="145"/>
        <v> </v>
      </c>
      <c r="AD181" s="233"/>
      <c r="AE181" s="77"/>
      <c r="AF181" s="77">
        <f t="shared" si="146"/>
        <v>0</v>
      </c>
      <c r="AG181" s="77" t="str">
        <f t="shared" si="147"/>
        <v> </v>
      </c>
      <c r="AH181" s="77"/>
      <c r="AI181" s="77">
        <f t="shared" si="148"/>
        <v>0</v>
      </c>
      <c r="AJ181" s="216" t="str">
        <f t="shared" si="149"/>
        <v> </v>
      </c>
      <c r="AK181" s="233"/>
      <c r="AL181" s="77"/>
      <c r="AM181" s="77">
        <f t="shared" si="150"/>
        <v>0</v>
      </c>
      <c r="AN181" s="107" t="str">
        <f t="shared" si="137"/>
        <v> </v>
      </c>
      <c r="AO181" s="77"/>
      <c r="AP181" s="77">
        <f t="shared" si="151"/>
        <v>0</v>
      </c>
      <c r="AQ181" s="308" t="str">
        <f t="shared" si="138"/>
        <v> </v>
      </c>
      <c r="AR181" s="412">
        <f>AR182</f>
        <v>-40.7</v>
      </c>
      <c r="AS181" s="77">
        <f>AS182</f>
        <v>-10.8</v>
      </c>
      <c r="AT181" s="77">
        <f t="shared" si="126"/>
        <v>-10.8</v>
      </c>
      <c r="AU181" s="77">
        <f>AU182</f>
        <v>0</v>
      </c>
      <c r="AV181" s="185">
        <f aca="true" t="shared" si="158" ref="AV181:AV196">AS181-AR181</f>
        <v>29.900000000000002</v>
      </c>
      <c r="AW181" s="87">
        <f t="shared" si="106"/>
        <v>26.535626535626534</v>
      </c>
      <c r="AX181" s="77"/>
      <c r="AY181" s="107">
        <f t="shared" si="154"/>
        <v>-10.8</v>
      </c>
      <c r="AZ181" s="239" t="str">
        <f t="shared" si="155"/>
        <v> </v>
      </c>
    </row>
    <row r="182" spans="1:52" ht="27.75" customHeight="1">
      <c r="A182" s="76" t="s">
        <v>131</v>
      </c>
      <c r="B182" s="362" t="s">
        <v>190</v>
      </c>
      <c r="C182" s="381">
        <f>L182+AR182+L152</f>
        <v>0</v>
      </c>
      <c r="D182" s="52">
        <f>M182+AS182+M152</f>
        <v>0</v>
      </c>
      <c r="E182" s="52">
        <f>W182+AE182+AL182+AT182+N152</f>
        <v>0</v>
      </c>
      <c r="F182" s="52">
        <f t="shared" si="152"/>
        <v>0</v>
      </c>
      <c r="G182" s="52">
        <f t="shared" si="133"/>
        <v>0</v>
      </c>
      <c r="H182" s="52" t="str">
        <f t="shared" si="134"/>
        <v> </v>
      </c>
      <c r="I182" s="75">
        <f t="shared" si="139"/>
        <v>0</v>
      </c>
      <c r="J182" s="75">
        <f t="shared" si="135"/>
        <v>0</v>
      </c>
      <c r="K182" s="236" t="str">
        <f t="shared" si="136"/>
        <v> </v>
      </c>
      <c r="L182" s="207">
        <f t="shared" si="140"/>
        <v>0</v>
      </c>
      <c r="M182" s="52">
        <f t="shared" si="153"/>
        <v>0</v>
      </c>
      <c r="N182" s="52">
        <f t="shared" si="123"/>
        <v>0</v>
      </c>
      <c r="O182" s="52">
        <f t="shared" si="124"/>
        <v>0</v>
      </c>
      <c r="P182" s="52">
        <f t="shared" si="127"/>
        <v>0</v>
      </c>
      <c r="Q182" s="52" t="str">
        <f t="shared" si="128"/>
        <v> </v>
      </c>
      <c r="R182" s="75">
        <f t="shared" si="141"/>
        <v>0</v>
      </c>
      <c r="S182" s="128">
        <f t="shared" si="142"/>
        <v>0</v>
      </c>
      <c r="T182" s="236" t="str">
        <f t="shared" si="143"/>
        <v> </v>
      </c>
      <c r="U182" s="207"/>
      <c r="V182" s="696"/>
      <c r="W182" s="668">
        <f t="shared" si="125"/>
        <v>0</v>
      </c>
      <c r="X182" s="52"/>
      <c r="Y182" s="52">
        <f t="shared" si="131"/>
        <v>0</v>
      </c>
      <c r="Z182" s="52" t="str">
        <f t="shared" si="130"/>
        <v> </v>
      </c>
      <c r="AA182" s="52"/>
      <c r="AB182" s="52">
        <f t="shared" si="144"/>
        <v>0</v>
      </c>
      <c r="AC182" s="208" t="str">
        <f t="shared" si="145"/>
        <v> </v>
      </c>
      <c r="AD182" s="207"/>
      <c r="AE182" s="52"/>
      <c r="AF182" s="52">
        <f t="shared" si="146"/>
        <v>0</v>
      </c>
      <c r="AG182" s="52" t="str">
        <f t="shared" si="147"/>
        <v> </v>
      </c>
      <c r="AH182" s="52"/>
      <c r="AI182" s="52">
        <f t="shared" si="148"/>
        <v>0</v>
      </c>
      <c r="AJ182" s="208" t="str">
        <f t="shared" si="149"/>
        <v> </v>
      </c>
      <c r="AK182" s="207"/>
      <c r="AL182" s="52"/>
      <c r="AM182" s="52">
        <f t="shared" si="150"/>
        <v>0</v>
      </c>
      <c r="AN182" s="75" t="str">
        <f t="shared" si="137"/>
        <v> </v>
      </c>
      <c r="AO182" s="52"/>
      <c r="AP182" s="52">
        <f t="shared" si="151"/>
        <v>0</v>
      </c>
      <c r="AQ182" s="296" t="str">
        <f t="shared" si="138"/>
        <v> </v>
      </c>
      <c r="AR182" s="408">
        <v>-40.7</v>
      </c>
      <c r="AS182" s="406">
        <v>-10.8</v>
      </c>
      <c r="AT182" s="406">
        <f t="shared" si="126"/>
        <v>-10.8</v>
      </c>
      <c r="AU182" s="52"/>
      <c r="AV182" s="191">
        <f t="shared" si="158"/>
        <v>29.900000000000002</v>
      </c>
      <c r="AW182" s="59">
        <f t="shared" si="106"/>
        <v>26.535626535626534</v>
      </c>
      <c r="AX182" s="52"/>
      <c r="AY182" s="75">
        <f t="shared" si="154"/>
        <v>0</v>
      </c>
      <c r="AZ182" s="236" t="str">
        <f t="shared" si="155"/>
        <v> </v>
      </c>
    </row>
    <row r="183" spans="1:52" ht="30" customHeight="1">
      <c r="A183" s="76" t="s">
        <v>135</v>
      </c>
      <c r="B183" s="362" t="s">
        <v>191</v>
      </c>
      <c r="C183" s="207">
        <f aca="true" t="shared" si="159" ref="C183:C197">L183+AR183</f>
        <v>0</v>
      </c>
      <c r="D183" s="52">
        <f aca="true" t="shared" si="160" ref="D183:D197">M183+AS183</f>
        <v>0</v>
      </c>
      <c r="E183" s="52">
        <f t="shared" si="122"/>
        <v>0</v>
      </c>
      <c r="F183" s="52">
        <f t="shared" si="152"/>
        <v>0</v>
      </c>
      <c r="G183" s="52">
        <f t="shared" si="133"/>
        <v>0</v>
      </c>
      <c r="H183" s="52" t="str">
        <f t="shared" si="134"/>
        <v> </v>
      </c>
      <c r="I183" s="75">
        <f t="shared" si="139"/>
        <v>0</v>
      </c>
      <c r="J183" s="75">
        <f t="shared" si="135"/>
        <v>0</v>
      </c>
      <c r="K183" s="236" t="str">
        <f t="shared" si="136"/>
        <v> </v>
      </c>
      <c r="L183" s="207">
        <f t="shared" si="140"/>
        <v>0</v>
      </c>
      <c r="M183" s="52">
        <f t="shared" si="153"/>
        <v>0</v>
      </c>
      <c r="N183" s="52">
        <f t="shared" si="123"/>
        <v>0</v>
      </c>
      <c r="O183" s="52">
        <f t="shared" si="124"/>
        <v>0</v>
      </c>
      <c r="P183" s="52">
        <f t="shared" si="127"/>
        <v>0</v>
      </c>
      <c r="Q183" s="52" t="str">
        <f t="shared" si="128"/>
        <v> </v>
      </c>
      <c r="R183" s="75">
        <f t="shared" si="141"/>
        <v>0</v>
      </c>
      <c r="S183" s="128">
        <f t="shared" si="142"/>
        <v>0</v>
      </c>
      <c r="T183" s="236" t="str">
        <f t="shared" si="143"/>
        <v> </v>
      </c>
      <c r="U183" s="207"/>
      <c r="V183" s="696"/>
      <c r="W183" s="668">
        <f t="shared" si="125"/>
        <v>0</v>
      </c>
      <c r="X183" s="52"/>
      <c r="Y183" s="52">
        <f t="shared" si="131"/>
        <v>0</v>
      </c>
      <c r="Z183" s="52" t="str">
        <f t="shared" si="130"/>
        <v> </v>
      </c>
      <c r="AA183" s="52"/>
      <c r="AB183" s="52">
        <f t="shared" si="144"/>
        <v>0</v>
      </c>
      <c r="AC183" s="208" t="str">
        <f t="shared" si="145"/>
        <v> </v>
      </c>
      <c r="AD183" s="207"/>
      <c r="AE183" s="52"/>
      <c r="AF183" s="52">
        <f t="shared" si="146"/>
        <v>0</v>
      </c>
      <c r="AG183" s="52" t="str">
        <f t="shared" si="147"/>
        <v> </v>
      </c>
      <c r="AH183" s="52"/>
      <c r="AI183" s="52">
        <f t="shared" si="148"/>
        <v>0</v>
      </c>
      <c r="AJ183" s="208" t="str">
        <f t="shared" si="149"/>
        <v> </v>
      </c>
      <c r="AK183" s="207"/>
      <c r="AL183" s="52"/>
      <c r="AM183" s="52">
        <f t="shared" si="150"/>
        <v>0</v>
      </c>
      <c r="AN183" s="75" t="str">
        <f t="shared" si="137"/>
        <v> </v>
      </c>
      <c r="AO183" s="52"/>
      <c r="AP183" s="52">
        <f t="shared" si="151"/>
        <v>0</v>
      </c>
      <c r="AQ183" s="296" t="str">
        <f t="shared" si="138"/>
        <v> </v>
      </c>
      <c r="AR183" s="207"/>
      <c r="AS183" s="52"/>
      <c r="AT183" s="52">
        <f t="shared" si="126"/>
        <v>0</v>
      </c>
      <c r="AU183" s="52"/>
      <c r="AV183" s="75">
        <f t="shared" si="158"/>
        <v>0</v>
      </c>
      <c r="AW183" s="59" t="str">
        <f t="shared" si="106"/>
        <v> </v>
      </c>
      <c r="AX183" s="52"/>
      <c r="AY183" s="75">
        <f t="shared" si="154"/>
        <v>0</v>
      </c>
      <c r="AZ183" s="236" t="str">
        <f t="shared" si="155"/>
        <v> </v>
      </c>
    </row>
    <row r="184" spans="1:52" ht="34.5" customHeight="1">
      <c r="A184" s="76" t="s">
        <v>137</v>
      </c>
      <c r="B184" s="362" t="s">
        <v>192</v>
      </c>
      <c r="C184" s="207">
        <f t="shared" si="159"/>
        <v>0</v>
      </c>
      <c r="D184" s="52">
        <f t="shared" si="160"/>
        <v>0</v>
      </c>
      <c r="E184" s="52">
        <f t="shared" si="122"/>
        <v>0</v>
      </c>
      <c r="F184" s="52">
        <f t="shared" si="152"/>
        <v>0</v>
      </c>
      <c r="G184" s="52">
        <f t="shared" si="133"/>
        <v>0</v>
      </c>
      <c r="H184" s="52" t="str">
        <f t="shared" si="134"/>
        <v> </v>
      </c>
      <c r="I184" s="75">
        <f t="shared" si="139"/>
        <v>0</v>
      </c>
      <c r="J184" s="75">
        <f t="shared" si="135"/>
        <v>0</v>
      </c>
      <c r="K184" s="236" t="str">
        <f t="shared" si="136"/>
        <v> </v>
      </c>
      <c r="L184" s="207">
        <f t="shared" si="140"/>
        <v>0</v>
      </c>
      <c r="M184" s="52">
        <f t="shared" si="153"/>
        <v>0</v>
      </c>
      <c r="N184" s="52">
        <f t="shared" si="123"/>
        <v>0</v>
      </c>
      <c r="O184" s="52">
        <f t="shared" si="124"/>
        <v>0</v>
      </c>
      <c r="P184" s="52">
        <f t="shared" si="127"/>
        <v>0</v>
      </c>
      <c r="Q184" s="52" t="str">
        <f t="shared" si="128"/>
        <v> </v>
      </c>
      <c r="R184" s="75">
        <f t="shared" si="141"/>
        <v>0</v>
      </c>
      <c r="S184" s="128">
        <f t="shared" si="142"/>
        <v>0</v>
      </c>
      <c r="T184" s="236" t="str">
        <f t="shared" si="143"/>
        <v> </v>
      </c>
      <c r="U184" s="207"/>
      <c r="V184" s="696"/>
      <c r="W184" s="668">
        <f t="shared" si="125"/>
        <v>0</v>
      </c>
      <c r="X184" s="52"/>
      <c r="Y184" s="52">
        <f t="shared" si="131"/>
        <v>0</v>
      </c>
      <c r="Z184" s="52" t="str">
        <f t="shared" si="130"/>
        <v> </v>
      </c>
      <c r="AA184" s="52"/>
      <c r="AB184" s="52">
        <f t="shared" si="144"/>
        <v>0</v>
      </c>
      <c r="AC184" s="208" t="str">
        <f t="shared" si="145"/>
        <v> </v>
      </c>
      <c r="AD184" s="207"/>
      <c r="AE184" s="52"/>
      <c r="AF184" s="52">
        <f t="shared" si="146"/>
        <v>0</v>
      </c>
      <c r="AG184" s="52" t="str">
        <f t="shared" si="147"/>
        <v> </v>
      </c>
      <c r="AH184" s="52"/>
      <c r="AI184" s="52">
        <f t="shared" si="148"/>
        <v>0</v>
      </c>
      <c r="AJ184" s="208" t="str">
        <f t="shared" si="149"/>
        <v> </v>
      </c>
      <c r="AK184" s="207"/>
      <c r="AL184" s="52"/>
      <c r="AM184" s="52">
        <f t="shared" si="150"/>
        <v>0</v>
      </c>
      <c r="AN184" s="75" t="str">
        <f t="shared" si="137"/>
        <v> </v>
      </c>
      <c r="AO184" s="52"/>
      <c r="AP184" s="52">
        <f t="shared" si="151"/>
        <v>0</v>
      </c>
      <c r="AQ184" s="296" t="str">
        <f t="shared" si="138"/>
        <v> </v>
      </c>
      <c r="AR184" s="207"/>
      <c r="AS184" s="52"/>
      <c r="AT184" s="52">
        <f t="shared" si="126"/>
        <v>0</v>
      </c>
      <c r="AU184" s="52"/>
      <c r="AV184" s="75">
        <f t="shared" si="158"/>
        <v>0</v>
      </c>
      <c r="AW184" s="59" t="str">
        <f t="shared" si="106"/>
        <v> </v>
      </c>
      <c r="AX184" s="52"/>
      <c r="AY184" s="75">
        <f t="shared" si="154"/>
        <v>0</v>
      </c>
      <c r="AZ184" s="236" t="str">
        <f t="shared" si="155"/>
        <v> </v>
      </c>
    </row>
    <row r="185" spans="1:52" s="10" customFormat="1" ht="31.5" customHeight="1">
      <c r="A185" s="108" t="s">
        <v>196</v>
      </c>
      <c r="B185" s="358" t="s">
        <v>194</v>
      </c>
      <c r="C185" s="233">
        <f t="shared" si="159"/>
        <v>0</v>
      </c>
      <c r="D185" s="77">
        <f t="shared" si="160"/>
        <v>0</v>
      </c>
      <c r="E185" s="77">
        <f t="shared" si="122"/>
        <v>0</v>
      </c>
      <c r="F185" s="77">
        <f t="shared" si="152"/>
        <v>0</v>
      </c>
      <c r="G185" s="77">
        <f t="shared" si="133"/>
        <v>0</v>
      </c>
      <c r="H185" s="77" t="str">
        <f t="shared" si="134"/>
        <v> </v>
      </c>
      <c r="I185" s="107">
        <f t="shared" si="139"/>
        <v>0</v>
      </c>
      <c r="J185" s="107">
        <f t="shared" si="135"/>
        <v>0</v>
      </c>
      <c r="K185" s="239" t="str">
        <f t="shared" si="136"/>
        <v> </v>
      </c>
      <c r="L185" s="233">
        <f t="shared" si="140"/>
        <v>0</v>
      </c>
      <c r="M185" s="77">
        <f t="shared" si="153"/>
        <v>0</v>
      </c>
      <c r="N185" s="77">
        <f t="shared" si="123"/>
        <v>0</v>
      </c>
      <c r="O185" s="77">
        <f t="shared" si="124"/>
        <v>0</v>
      </c>
      <c r="P185" s="77">
        <f t="shared" si="127"/>
        <v>0</v>
      </c>
      <c r="Q185" s="77" t="str">
        <f t="shared" si="128"/>
        <v> </v>
      </c>
      <c r="R185" s="107">
        <f t="shared" si="141"/>
        <v>0</v>
      </c>
      <c r="S185" s="137">
        <f t="shared" si="142"/>
        <v>0</v>
      </c>
      <c r="T185" s="239" t="str">
        <f t="shared" si="143"/>
        <v> </v>
      </c>
      <c r="U185" s="412">
        <f>U186+U187</f>
        <v>0</v>
      </c>
      <c r="V185" s="706">
        <f>V186+V187</f>
        <v>0</v>
      </c>
      <c r="W185" s="740">
        <f t="shared" si="125"/>
        <v>0</v>
      </c>
      <c r="X185" s="740">
        <f>X186+X187</f>
        <v>0</v>
      </c>
      <c r="Y185" s="77">
        <f t="shared" si="131"/>
        <v>0</v>
      </c>
      <c r="Z185" s="77" t="str">
        <f t="shared" si="130"/>
        <v> </v>
      </c>
      <c r="AA185" s="77"/>
      <c r="AB185" s="77">
        <f t="shared" si="144"/>
        <v>0</v>
      </c>
      <c r="AC185" s="216" t="str">
        <f t="shared" si="145"/>
        <v> </v>
      </c>
      <c r="AD185" s="233"/>
      <c r="AE185" s="77"/>
      <c r="AF185" s="77">
        <f t="shared" si="146"/>
        <v>0</v>
      </c>
      <c r="AG185" s="77" t="str">
        <f t="shared" si="147"/>
        <v> </v>
      </c>
      <c r="AH185" s="77"/>
      <c r="AI185" s="77">
        <f t="shared" si="148"/>
        <v>0</v>
      </c>
      <c r="AJ185" s="216" t="str">
        <f t="shared" si="149"/>
        <v> </v>
      </c>
      <c r="AK185" s="233"/>
      <c r="AL185" s="77"/>
      <c r="AM185" s="77">
        <f t="shared" si="150"/>
        <v>0</v>
      </c>
      <c r="AN185" s="107" t="str">
        <f t="shared" si="137"/>
        <v> </v>
      </c>
      <c r="AO185" s="77"/>
      <c r="AP185" s="77">
        <f t="shared" si="151"/>
        <v>0</v>
      </c>
      <c r="AQ185" s="308" t="str">
        <f t="shared" si="138"/>
        <v> </v>
      </c>
      <c r="AR185" s="233">
        <f>AR186+AR187</f>
        <v>0</v>
      </c>
      <c r="AS185" s="77">
        <f>AS186+AS187</f>
        <v>0</v>
      </c>
      <c r="AT185" s="77">
        <f t="shared" si="126"/>
        <v>0</v>
      </c>
      <c r="AU185" s="77">
        <f>AU186+AU187</f>
        <v>0</v>
      </c>
      <c r="AV185" s="185">
        <f t="shared" si="158"/>
        <v>0</v>
      </c>
      <c r="AW185" s="77" t="str">
        <f t="shared" si="106"/>
        <v> </v>
      </c>
      <c r="AX185" s="77"/>
      <c r="AY185" s="107">
        <f t="shared" si="154"/>
        <v>0</v>
      </c>
      <c r="AZ185" s="239" t="str">
        <f t="shared" si="155"/>
        <v> </v>
      </c>
    </row>
    <row r="186" spans="1:52" s="10" customFormat="1" ht="25.5" customHeight="1">
      <c r="A186" s="76" t="s">
        <v>193</v>
      </c>
      <c r="B186" s="362" t="s">
        <v>195</v>
      </c>
      <c r="C186" s="237">
        <f t="shared" si="159"/>
        <v>0</v>
      </c>
      <c r="D186" s="87">
        <f t="shared" si="160"/>
        <v>0</v>
      </c>
      <c r="E186" s="87">
        <f t="shared" si="122"/>
        <v>0</v>
      </c>
      <c r="F186" s="87">
        <f t="shared" si="152"/>
        <v>0</v>
      </c>
      <c r="G186" s="87">
        <f t="shared" si="133"/>
        <v>0</v>
      </c>
      <c r="H186" s="87" t="str">
        <f t="shared" si="134"/>
        <v> </v>
      </c>
      <c r="I186" s="75">
        <f t="shared" si="139"/>
        <v>0</v>
      </c>
      <c r="J186" s="75">
        <f t="shared" si="135"/>
        <v>0</v>
      </c>
      <c r="K186" s="236" t="str">
        <f t="shared" si="136"/>
        <v> </v>
      </c>
      <c r="L186" s="237">
        <f t="shared" si="140"/>
        <v>0</v>
      </c>
      <c r="M186" s="87">
        <f t="shared" si="153"/>
        <v>0</v>
      </c>
      <c r="N186" s="87">
        <f t="shared" si="123"/>
        <v>0</v>
      </c>
      <c r="O186" s="87">
        <f t="shared" si="124"/>
        <v>0</v>
      </c>
      <c r="P186" s="87">
        <f t="shared" si="127"/>
        <v>0</v>
      </c>
      <c r="Q186" s="87" t="str">
        <f t="shared" si="128"/>
        <v> </v>
      </c>
      <c r="R186" s="75">
        <f t="shared" si="141"/>
        <v>0</v>
      </c>
      <c r="S186" s="128">
        <f t="shared" si="142"/>
        <v>0</v>
      </c>
      <c r="T186" s="236" t="str">
        <f t="shared" si="143"/>
        <v> </v>
      </c>
      <c r="U186" s="237"/>
      <c r="V186" s="710"/>
      <c r="W186" s="742">
        <f t="shared" si="125"/>
        <v>0</v>
      </c>
      <c r="X186" s="87"/>
      <c r="Y186" s="87">
        <f t="shared" si="131"/>
        <v>0</v>
      </c>
      <c r="Z186" s="87" t="str">
        <f t="shared" si="130"/>
        <v> </v>
      </c>
      <c r="AA186" s="52"/>
      <c r="AB186" s="87">
        <f t="shared" si="144"/>
        <v>0</v>
      </c>
      <c r="AC186" s="279" t="str">
        <f t="shared" si="145"/>
        <v> </v>
      </c>
      <c r="AD186" s="237"/>
      <c r="AE186" s="87"/>
      <c r="AF186" s="87">
        <f t="shared" si="146"/>
        <v>0</v>
      </c>
      <c r="AG186" s="87" t="str">
        <f t="shared" si="147"/>
        <v> </v>
      </c>
      <c r="AH186" s="87"/>
      <c r="AI186" s="87">
        <f t="shared" si="148"/>
        <v>0</v>
      </c>
      <c r="AJ186" s="279" t="str">
        <f t="shared" si="149"/>
        <v> </v>
      </c>
      <c r="AK186" s="237"/>
      <c r="AL186" s="87"/>
      <c r="AM186" s="87">
        <f t="shared" si="150"/>
        <v>0</v>
      </c>
      <c r="AN186" s="75" t="str">
        <f t="shared" si="137"/>
        <v> </v>
      </c>
      <c r="AO186" s="87"/>
      <c r="AP186" s="87">
        <f t="shared" si="151"/>
        <v>0</v>
      </c>
      <c r="AQ186" s="296" t="str">
        <f t="shared" si="138"/>
        <v> </v>
      </c>
      <c r="AR186" s="233"/>
      <c r="AS186" s="77"/>
      <c r="AT186" s="77">
        <f t="shared" si="126"/>
        <v>0</v>
      </c>
      <c r="AU186" s="77"/>
      <c r="AV186" s="75">
        <f t="shared" si="158"/>
        <v>0</v>
      </c>
      <c r="AW186" s="59" t="str">
        <f t="shared" si="106"/>
        <v> </v>
      </c>
      <c r="AX186" s="87"/>
      <c r="AY186" s="75">
        <f t="shared" si="154"/>
        <v>0</v>
      </c>
      <c r="AZ186" s="236" t="str">
        <f t="shared" si="155"/>
        <v> </v>
      </c>
    </row>
    <row r="187" spans="1:52" ht="25.5" customHeight="1">
      <c r="A187" s="76" t="s">
        <v>143</v>
      </c>
      <c r="B187" s="362" t="s">
        <v>197</v>
      </c>
      <c r="C187" s="207">
        <f t="shared" si="159"/>
        <v>0</v>
      </c>
      <c r="D187" s="52">
        <f t="shared" si="160"/>
        <v>0</v>
      </c>
      <c r="E187" s="52">
        <f t="shared" si="122"/>
        <v>0</v>
      </c>
      <c r="F187" s="52">
        <f t="shared" si="152"/>
        <v>0</v>
      </c>
      <c r="G187" s="52">
        <f t="shared" si="133"/>
        <v>0</v>
      </c>
      <c r="H187" s="52" t="str">
        <f t="shared" si="134"/>
        <v> </v>
      </c>
      <c r="I187" s="75">
        <f t="shared" si="139"/>
        <v>0</v>
      </c>
      <c r="J187" s="75">
        <f t="shared" si="135"/>
        <v>0</v>
      </c>
      <c r="K187" s="236" t="str">
        <f t="shared" si="136"/>
        <v> </v>
      </c>
      <c r="L187" s="207">
        <f t="shared" si="140"/>
        <v>0</v>
      </c>
      <c r="M187" s="52">
        <f t="shared" si="153"/>
        <v>0</v>
      </c>
      <c r="N187" s="52">
        <f t="shared" si="123"/>
        <v>0</v>
      </c>
      <c r="O187" s="52">
        <f t="shared" si="124"/>
        <v>0</v>
      </c>
      <c r="P187" s="52">
        <f t="shared" si="127"/>
        <v>0</v>
      </c>
      <c r="Q187" s="52" t="str">
        <f t="shared" si="128"/>
        <v> </v>
      </c>
      <c r="R187" s="75">
        <f t="shared" si="141"/>
        <v>0</v>
      </c>
      <c r="S187" s="128">
        <f t="shared" si="142"/>
        <v>0</v>
      </c>
      <c r="T187" s="236" t="str">
        <f t="shared" si="143"/>
        <v> </v>
      </c>
      <c r="U187" s="207"/>
      <c r="V187" s="696"/>
      <c r="W187" s="668">
        <f t="shared" si="125"/>
        <v>0</v>
      </c>
      <c r="X187" s="52"/>
      <c r="Y187" s="52">
        <f t="shared" si="131"/>
        <v>0</v>
      </c>
      <c r="Z187" s="52" t="str">
        <f t="shared" si="130"/>
        <v> </v>
      </c>
      <c r="AA187" s="52"/>
      <c r="AB187" s="52">
        <f t="shared" si="144"/>
        <v>0</v>
      </c>
      <c r="AC187" s="208" t="str">
        <f t="shared" si="145"/>
        <v> </v>
      </c>
      <c r="AD187" s="207"/>
      <c r="AE187" s="52"/>
      <c r="AF187" s="52">
        <f t="shared" si="146"/>
        <v>0</v>
      </c>
      <c r="AG187" s="52" t="str">
        <f t="shared" si="147"/>
        <v> </v>
      </c>
      <c r="AH187" s="52"/>
      <c r="AI187" s="52">
        <f t="shared" si="148"/>
        <v>0</v>
      </c>
      <c r="AJ187" s="208" t="str">
        <f t="shared" si="149"/>
        <v> </v>
      </c>
      <c r="AK187" s="207"/>
      <c r="AL187" s="52"/>
      <c r="AM187" s="52">
        <f>AL187-AK187</f>
        <v>0</v>
      </c>
      <c r="AN187" s="75" t="str">
        <f t="shared" si="137"/>
        <v> </v>
      </c>
      <c r="AO187" s="52"/>
      <c r="AP187" s="52">
        <f t="shared" si="151"/>
        <v>0</v>
      </c>
      <c r="AQ187" s="296" t="str">
        <f t="shared" si="138"/>
        <v> </v>
      </c>
      <c r="AR187" s="237"/>
      <c r="AS187" s="87"/>
      <c r="AT187" s="87">
        <f t="shared" si="126"/>
        <v>0</v>
      </c>
      <c r="AU187" s="87"/>
      <c r="AV187" s="75">
        <f t="shared" si="158"/>
        <v>0</v>
      </c>
      <c r="AW187" s="59" t="str">
        <f t="shared" si="106"/>
        <v> </v>
      </c>
      <c r="AX187" s="52"/>
      <c r="AY187" s="75">
        <f t="shared" si="154"/>
        <v>0</v>
      </c>
      <c r="AZ187" s="236" t="str">
        <f t="shared" si="155"/>
        <v> </v>
      </c>
    </row>
    <row r="188" spans="1:52" s="10" customFormat="1" ht="31.5" customHeight="1">
      <c r="A188" s="103" t="s">
        <v>199</v>
      </c>
      <c r="B188" s="361" t="s">
        <v>200</v>
      </c>
      <c r="C188" s="233">
        <f t="shared" si="159"/>
        <v>0</v>
      </c>
      <c r="D188" s="77">
        <f t="shared" si="160"/>
        <v>0</v>
      </c>
      <c r="E188" s="77">
        <f t="shared" si="122"/>
        <v>0</v>
      </c>
      <c r="F188" s="77">
        <f t="shared" si="152"/>
        <v>0</v>
      </c>
      <c r="G188" s="77">
        <f t="shared" si="133"/>
        <v>0</v>
      </c>
      <c r="H188" s="77" t="str">
        <f t="shared" si="134"/>
        <v> </v>
      </c>
      <c r="I188" s="102">
        <f t="shared" si="139"/>
        <v>0</v>
      </c>
      <c r="J188" s="102">
        <f t="shared" si="135"/>
        <v>0</v>
      </c>
      <c r="K188" s="235" t="str">
        <f t="shared" si="136"/>
        <v> </v>
      </c>
      <c r="L188" s="233">
        <f t="shared" si="140"/>
        <v>0</v>
      </c>
      <c r="M188" s="77">
        <f t="shared" si="153"/>
        <v>0</v>
      </c>
      <c r="N188" s="77">
        <f t="shared" si="123"/>
        <v>0</v>
      </c>
      <c r="O188" s="77">
        <f t="shared" si="124"/>
        <v>0</v>
      </c>
      <c r="P188" s="77">
        <f t="shared" si="127"/>
        <v>0</v>
      </c>
      <c r="Q188" s="77" t="str">
        <f t="shared" si="128"/>
        <v> </v>
      </c>
      <c r="R188" s="102">
        <f t="shared" si="141"/>
        <v>0</v>
      </c>
      <c r="S188" s="135">
        <f t="shared" si="142"/>
        <v>0</v>
      </c>
      <c r="T188" s="235" t="str">
        <f t="shared" si="143"/>
        <v> </v>
      </c>
      <c r="U188" s="412">
        <f>U189+U190+U191</f>
        <v>0</v>
      </c>
      <c r="V188" s="706">
        <f>V189+V190+V191</f>
        <v>0</v>
      </c>
      <c r="W188" s="740">
        <f t="shared" si="125"/>
        <v>0</v>
      </c>
      <c r="X188" s="77">
        <f>X189+X190+X191</f>
        <v>0</v>
      </c>
      <c r="Y188" s="77">
        <f t="shared" si="131"/>
        <v>0</v>
      </c>
      <c r="Z188" s="77" t="str">
        <f t="shared" si="130"/>
        <v> </v>
      </c>
      <c r="AA188" s="77"/>
      <c r="AB188" s="77">
        <f t="shared" si="144"/>
        <v>0</v>
      </c>
      <c r="AC188" s="216" t="str">
        <f t="shared" si="145"/>
        <v> </v>
      </c>
      <c r="AD188" s="233"/>
      <c r="AE188" s="77"/>
      <c r="AF188" s="77">
        <f t="shared" si="146"/>
        <v>0</v>
      </c>
      <c r="AG188" s="77" t="str">
        <f t="shared" si="147"/>
        <v> </v>
      </c>
      <c r="AH188" s="77"/>
      <c r="AI188" s="77">
        <f t="shared" si="148"/>
        <v>0</v>
      </c>
      <c r="AJ188" s="216" t="str">
        <f t="shared" si="149"/>
        <v> </v>
      </c>
      <c r="AK188" s="233"/>
      <c r="AL188" s="77"/>
      <c r="AM188" s="77">
        <f t="shared" si="150"/>
        <v>0</v>
      </c>
      <c r="AN188" s="102" t="str">
        <f t="shared" si="137"/>
        <v> </v>
      </c>
      <c r="AO188" s="77"/>
      <c r="AP188" s="77">
        <f t="shared" si="151"/>
        <v>0</v>
      </c>
      <c r="AQ188" s="305" t="str">
        <f t="shared" si="138"/>
        <v> </v>
      </c>
      <c r="AR188" s="233">
        <f>AR189+AR190+AR191</f>
        <v>0</v>
      </c>
      <c r="AS188" s="77">
        <f>AS189+AS190+AS191</f>
        <v>0</v>
      </c>
      <c r="AT188" s="77">
        <f t="shared" si="126"/>
        <v>0</v>
      </c>
      <c r="AU188" s="77">
        <f>AU189+AU190+AU191</f>
        <v>0</v>
      </c>
      <c r="AV188" s="185">
        <f t="shared" si="158"/>
        <v>0</v>
      </c>
      <c r="AW188" s="87" t="str">
        <f aca="true" t="shared" si="161" ref="AW188:AW197">IF(AR188&lt;&gt;0,IF(AS188/AR188*100&lt;0,"&lt;0",IF(AS188/AR188*100&gt;200,"&gt;200",AS188/AR188*100))," ")</f>
        <v> </v>
      </c>
      <c r="AX188" s="77"/>
      <c r="AY188" s="102">
        <f t="shared" si="154"/>
        <v>0</v>
      </c>
      <c r="AZ188" s="235" t="str">
        <f t="shared" si="155"/>
        <v> </v>
      </c>
    </row>
    <row r="189" spans="1:52" s="10" customFormat="1" ht="23.25" customHeight="1">
      <c r="A189" s="76" t="s">
        <v>198</v>
      </c>
      <c r="B189" s="362" t="s">
        <v>201</v>
      </c>
      <c r="C189" s="207">
        <f t="shared" si="159"/>
        <v>0</v>
      </c>
      <c r="D189" s="52">
        <f t="shared" si="160"/>
        <v>0</v>
      </c>
      <c r="E189" s="52">
        <f t="shared" si="122"/>
        <v>0</v>
      </c>
      <c r="F189" s="52">
        <f t="shared" si="152"/>
        <v>0</v>
      </c>
      <c r="G189" s="52">
        <f t="shared" si="133"/>
        <v>0</v>
      </c>
      <c r="H189" s="52" t="str">
        <f t="shared" si="134"/>
        <v> </v>
      </c>
      <c r="I189" s="75">
        <f t="shared" si="139"/>
        <v>0</v>
      </c>
      <c r="J189" s="75">
        <f t="shared" si="135"/>
        <v>0</v>
      </c>
      <c r="K189" s="236" t="str">
        <f t="shared" si="136"/>
        <v> </v>
      </c>
      <c r="L189" s="207">
        <f t="shared" si="140"/>
        <v>0</v>
      </c>
      <c r="M189" s="52">
        <f t="shared" si="153"/>
        <v>0</v>
      </c>
      <c r="N189" s="52">
        <f t="shared" si="123"/>
        <v>0</v>
      </c>
      <c r="O189" s="52">
        <f t="shared" si="124"/>
        <v>0</v>
      </c>
      <c r="P189" s="52">
        <f t="shared" si="127"/>
        <v>0</v>
      </c>
      <c r="Q189" s="52" t="str">
        <f t="shared" si="128"/>
        <v> </v>
      </c>
      <c r="R189" s="75">
        <f t="shared" si="141"/>
        <v>0</v>
      </c>
      <c r="S189" s="128">
        <f t="shared" si="142"/>
        <v>0</v>
      </c>
      <c r="T189" s="236" t="str">
        <f t="shared" si="143"/>
        <v> </v>
      </c>
      <c r="U189" s="207"/>
      <c r="V189" s="696"/>
      <c r="W189" s="668">
        <f t="shared" si="125"/>
        <v>0</v>
      </c>
      <c r="X189" s="52"/>
      <c r="Y189" s="52">
        <f t="shared" si="131"/>
        <v>0</v>
      </c>
      <c r="Z189" s="52" t="str">
        <f t="shared" si="130"/>
        <v> </v>
      </c>
      <c r="AA189" s="52"/>
      <c r="AB189" s="87">
        <f t="shared" si="144"/>
        <v>0</v>
      </c>
      <c r="AC189" s="279" t="str">
        <f t="shared" si="145"/>
        <v> </v>
      </c>
      <c r="AD189" s="237"/>
      <c r="AE189" s="87"/>
      <c r="AF189" s="87">
        <f t="shared" si="146"/>
        <v>0</v>
      </c>
      <c r="AG189" s="87" t="str">
        <f t="shared" si="147"/>
        <v> </v>
      </c>
      <c r="AH189" s="87"/>
      <c r="AI189" s="87">
        <f t="shared" si="148"/>
        <v>0</v>
      </c>
      <c r="AJ189" s="279" t="str">
        <f t="shared" si="149"/>
        <v> </v>
      </c>
      <c r="AK189" s="237"/>
      <c r="AL189" s="87"/>
      <c r="AM189" s="87">
        <f t="shared" si="150"/>
        <v>0</v>
      </c>
      <c r="AN189" s="75" t="str">
        <f t="shared" si="137"/>
        <v> </v>
      </c>
      <c r="AO189" s="87"/>
      <c r="AP189" s="87">
        <f t="shared" si="151"/>
        <v>0</v>
      </c>
      <c r="AQ189" s="296" t="str">
        <f t="shared" si="138"/>
        <v> </v>
      </c>
      <c r="AR189" s="233"/>
      <c r="AS189" s="77"/>
      <c r="AT189" s="77">
        <f t="shared" si="126"/>
        <v>0</v>
      </c>
      <c r="AU189" s="77"/>
      <c r="AV189" s="183">
        <f t="shared" si="158"/>
        <v>0</v>
      </c>
      <c r="AW189" s="59" t="str">
        <f t="shared" si="161"/>
        <v> </v>
      </c>
      <c r="AX189" s="87"/>
      <c r="AY189" s="75">
        <f t="shared" si="154"/>
        <v>0</v>
      </c>
      <c r="AZ189" s="236" t="str">
        <f t="shared" si="155"/>
        <v> </v>
      </c>
    </row>
    <row r="190" spans="1:52" s="10" customFormat="1" ht="21.75" customHeight="1">
      <c r="A190" s="76" t="s">
        <v>202</v>
      </c>
      <c r="B190" s="362" t="s">
        <v>203</v>
      </c>
      <c r="C190" s="207">
        <f t="shared" si="159"/>
        <v>0</v>
      </c>
      <c r="D190" s="52">
        <f t="shared" si="160"/>
        <v>0</v>
      </c>
      <c r="E190" s="52">
        <f t="shared" si="122"/>
        <v>0</v>
      </c>
      <c r="F190" s="52">
        <f t="shared" si="152"/>
        <v>0</v>
      </c>
      <c r="G190" s="52">
        <f t="shared" si="133"/>
        <v>0</v>
      </c>
      <c r="H190" s="52" t="str">
        <f t="shared" si="134"/>
        <v> </v>
      </c>
      <c r="I190" s="75">
        <f t="shared" si="139"/>
        <v>0</v>
      </c>
      <c r="J190" s="75">
        <f t="shared" si="135"/>
        <v>0</v>
      </c>
      <c r="K190" s="236" t="str">
        <f t="shared" si="136"/>
        <v> </v>
      </c>
      <c r="L190" s="207">
        <f t="shared" si="140"/>
        <v>0</v>
      </c>
      <c r="M190" s="52">
        <f t="shared" si="153"/>
        <v>0</v>
      </c>
      <c r="N190" s="52">
        <f t="shared" si="123"/>
        <v>0</v>
      </c>
      <c r="O190" s="52">
        <f t="shared" si="124"/>
        <v>0</v>
      </c>
      <c r="P190" s="52">
        <f t="shared" si="127"/>
        <v>0</v>
      </c>
      <c r="Q190" s="52" t="str">
        <f t="shared" si="128"/>
        <v> </v>
      </c>
      <c r="R190" s="75">
        <f t="shared" si="141"/>
        <v>0</v>
      </c>
      <c r="S190" s="128">
        <f t="shared" si="142"/>
        <v>0</v>
      </c>
      <c r="T190" s="236" t="str">
        <f t="shared" si="143"/>
        <v> </v>
      </c>
      <c r="U190" s="207"/>
      <c r="V190" s="696"/>
      <c r="W190" s="668">
        <f t="shared" si="125"/>
        <v>0</v>
      </c>
      <c r="X190" s="52"/>
      <c r="Y190" s="52">
        <f t="shared" si="131"/>
        <v>0</v>
      </c>
      <c r="Z190" s="52" t="str">
        <f t="shared" si="130"/>
        <v> </v>
      </c>
      <c r="AA190" s="52"/>
      <c r="AB190" s="87">
        <f t="shared" si="144"/>
        <v>0</v>
      </c>
      <c r="AC190" s="279" t="str">
        <f t="shared" si="145"/>
        <v> </v>
      </c>
      <c r="AD190" s="237"/>
      <c r="AE190" s="87"/>
      <c r="AF190" s="87">
        <f t="shared" si="146"/>
        <v>0</v>
      </c>
      <c r="AG190" s="87" t="str">
        <f t="shared" si="147"/>
        <v> </v>
      </c>
      <c r="AH190" s="87"/>
      <c r="AI190" s="87">
        <f t="shared" si="148"/>
        <v>0</v>
      </c>
      <c r="AJ190" s="279" t="str">
        <f t="shared" si="149"/>
        <v> </v>
      </c>
      <c r="AK190" s="237"/>
      <c r="AL190" s="87"/>
      <c r="AM190" s="87">
        <f t="shared" si="150"/>
        <v>0</v>
      </c>
      <c r="AN190" s="75" t="str">
        <f t="shared" si="137"/>
        <v> </v>
      </c>
      <c r="AO190" s="87"/>
      <c r="AP190" s="87">
        <f t="shared" si="151"/>
        <v>0</v>
      </c>
      <c r="AQ190" s="296" t="str">
        <f t="shared" si="138"/>
        <v> </v>
      </c>
      <c r="AR190" s="237"/>
      <c r="AS190" s="87"/>
      <c r="AT190" s="87">
        <f t="shared" si="126"/>
        <v>0</v>
      </c>
      <c r="AU190" s="87"/>
      <c r="AV190" s="75">
        <f t="shared" si="158"/>
        <v>0</v>
      </c>
      <c r="AW190" s="59" t="str">
        <f t="shared" si="161"/>
        <v> </v>
      </c>
      <c r="AX190" s="87"/>
      <c r="AY190" s="75">
        <f t="shared" si="154"/>
        <v>0</v>
      </c>
      <c r="AZ190" s="236" t="str">
        <f t="shared" si="155"/>
        <v> </v>
      </c>
    </row>
    <row r="191" spans="1:52" ht="23.25" customHeight="1">
      <c r="A191" s="76" t="s">
        <v>204</v>
      </c>
      <c r="B191" s="362" t="s">
        <v>205</v>
      </c>
      <c r="C191" s="207">
        <f t="shared" si="159"/>
        <v>0</v>
      </c>
      <c r="D191" s="52">
        <f t="shared" si="160"/>
        <v>0</v>
      </c>
      <c r="E191" s="52">
        <f t="shared" si="122"/>
        <v>0</v>
      </c>
      <c r="F191" s="52">
        <f t="shared" si="152"/>
        <v>0</v>
      </c>
      <c r="G191" s="52">
        <f t="shared" si="133"/>
        <v>0</v>
      </c>
      <c r="H191" s="52" t="str">
        <f t="shared" si="134"/>
        <v> </v>
      </c>
      <c r="I191" s="75">
        <f t="shared" si="139"/>
        <v>0</v>
      </c>
      <c r="J191" s="75">
        <f t="shared" si="135"/>
        <v>0</v>
      </c>
      <c r="K191" s="236" t="str">
        <f t="shared" si="136"/>
        <v> </v>
      </c>
      <c r="L191" s="207">
        <f t="shared" si="140"/>
        <v>0</v>
      </c>
      <c r="M191" s="52">
        <f t="shared" si="153"/>
        <v>0</v>
      </c>
      <c r="N191" s="52">
        <f t="shared" si="123"/>
        <v>0</v>
      </c>
      <c r="O191" s="52">
        <f t="shared" si="124"/>
        <v>0</v>
      </c>
      <c r="P191" s="52">
        <f t="shared" si="127"/>
        <v>0</v>
      </c>
      <c r="Q191" s="52" t="str">
        <f t="shared" si="128"/>
        <v> </v>
      </c>
      <c r="R191" s="75">
        <f t="shared" si="141"/>
        <v>0</v>
      </c>
      <c r="S191" s="128">
        <f t="shared" si="142"/>
        <v>0</v>
      </c>
      <c r="T191" s="236" t="str">
        <f t="shared" si="143"/>
        <v> </v>
      </c>
      <c r="U191" s="207"/>
      <c r="V191" s="696"/>
      <c r="W191" s="668">
        <f t="shared" si="125"/>
        <v>0</v>
      </c>
      <c r="X191" s="52"/>
      <c r="Y191" s="52">
        <f t="shared" si="131"/>
        <v>0</v>
      </c>
      <c r="Z191" s="52" t="str">
        <f t="shared" si="130"/>
        <v> </v>
      </c>
      <c r="AA191" s="52"/>
      <c r="AB191" s="52">
        <f t="shared" si="144"/>
        <v>0</v>
      </c>
      <c r="AC191" s="208" t="str">
        <f t="shared" si="145"/>
        <v> </v>
      </c>
      <c r="AD191" s="207"/>
      <c r="AE191" s="52"/>
      <c r="AF191" s="52">
        <f t="shared" si="146"/>
        <v>0</v>
      </c>
      <c r="AG191" s="52" t="str">
        <f t="shared" si="147"/>
        <v> </v>
      </c>
      <c r="AH191" s="52"/>
      <c r="AI191" s="52">
        <f t="shared" si="148"/>
        <v>0</v>
      </c>
      <c r="AJ191" s="208" t="str">
        <f t="shared" si="149"/>
        <v> </v>
      </c>
      <c r="AK191" s="207"/>
      <c r="AL191" s="52"/>
      <c r="AM191" s="52">
        <f t="shared" si="150"/>
        <v>0</v>
      </c>
      <c r="AN191" s="75" t="str">
        <f t="shared" si="137"/>
        <v> </v>
      </c>
      <c r="AO191" s="52"/>
      <c r="AP191" s="52">
        <f t="shared" si="151"/>
        <v>0</v>
      </c>
      <c r="AQ191" s="296" t="str">
        <f t="shared" si="138"/>
        <v> </v>
      </c>
      <c r="AR191" s="411"/>
      <c r="AS191" s="87"/>
      <c r="AT191" s="87">
        <f t="shared" si="126"/>
        <v>0</v>
      </c>
      <c r="AU191" s="87"/>
      <c r="AV191" s="75">
        <f t="shared" si="158"/>
        <v>0</v>
      </c>
      <c r="AW191" s="59" t="str">
        <f t="shared" si="161"/>
        <v> </v>
      </c>
      <c r="AX191" s="52"/>
      <c r="AY191" s="75">
        <f t="shared" si="154"/>
        <v>-16.9</v>
      </c>
      <c r="AZ191" s="236" t="str">
        <f t="shared" si="155"/>
        <v> </v>
      </c>
    </row>
    <row r="192" spans="1:52" s="10" customFormat="1" ht="21.75" customHeight="1">
      <c r="A192" s="103" t="s">
        <v>207</v>
      </c>
      <c r="B192" s="361" t="s">
        <v>206</v>
      </c>
      <c r="C192" s="233">
        <f t="shared" si="159"/>
        <v>2914.5</v>
      </c>
      <c r="D192" s="77">
        <f t="shared" si="160"/>
        <v>-40.19999999999995</v>
      </c>
      <c r="E192" s="77">
        <f t="shared" si="122"/>
        <v>-431.99999999999994</v>
      </c>
      <c r="F192" s="77">
        <f t="shared" si="152"/>
        <v>391.79999999999995</v>
      </c>
      <c r="G192" s="77">
        <f t="shared" si="133"/>
        <v>-2954.7</v>
      </c>
      <c r="H192" s="77" t="str">
        <f t="shared" si="134"/>
        <v>&lt;0</v>
      </c>
      <c r="I192" s="102">
        <f t="shared" si="139"/>
        <v>0</v>
      </c>
      <c r="J192" s="102">
        <f t="shared" si="135"/>
        <v>-40.19999999999995</v>
      </c>
      <c r="K192" s="235" t="str">
        <f t="shared" si="136"/>
        <v> </v>
      </c>
      <c r="L192" s="233">
        <f t="shared" si="140"/>
        <v>2867.2</v>
      </c>
      <c r="M192" s="77">
        <f t="shared" si="153"/>
        <v>-23.299999999999955</v>
      </c>
      <c r="N192" s="77">
        <f t="shared" si="123"/>
        <v>-408.69999999999993</v>
      </c>
      <c r="O192" s="77">
        <f t="shared" si="124"/>
        <v>385.4</v>
      </c>
      <c r="P192" s="77">
        <f t="shared" si="127"/>
        <v>-2890.5</v>
      </c>
      <c r="Q192" s="77" t="str">
        <f t="shared" si="128"/>
        <v>&lt;0</v>
      </c>
      <c r="R192" s="102">
        <f t="shared" si="141"/>
        <v>0</v>
      </c>
      <c r="S192" s="135">
        <f t="shared" si="142"/>
        <v>-23.299999999999955</v>
      </c>
      <c r="T192" s="235" t="str">
        <f t="shared" si="143"/>
        <v> </v>
      </c>
      <c r="U192" s="233">
        <f>U194+U193</f>
        <v>2867.2</v>
      </c>
      <c r="V192" s="706">
        <f>V194+V193</f>
        <v>-23.299999999999955</v>
      </c>
      <c r="W192" s="740">
        <f t="shared" si="125"/>
        <v>-408.69999999999993</v>
      </c>
      <c r="X192" s="77">
        <f>X194+X193</f>
        <v>385.4</v>
      </c>
      <c r="Y192" s="77">
        <f t="shared" si="131"/>
        <v>-2890.5</v>
      </c>
      <c r="Z192" s="77" t="str">
        <f t="shared" si="130"/>
        <v>&lt;0</v>
      </c>
      <c r="AA192" s="77"/>
      <c r="AB192" s="77">
        <f t="shared" si="144"/>
        <v>-23.299999999999955</v>
      </c>
      <c r="AC192" s="216" t="str">
        <f t="shared" si="145"/>
        <v> </v>
      </c>
      <c r="AD192" s="233"/>
      <c r="AE192" s="77"/>
      <c r="AF192" s="77">
        <f t="shared" si="146"/>
        <v>0</v>
      </c>
      <c r="AG192" s="77" t="str">
        <f t="shared" si="147"/>
        <v> </v>
      </c>
      <c r="AH192" s="77"/>
      <c r="AI192" s="77">
        <f t="shared" si="148"/>
        <v>0</v>
      </c>
      <c r="AJ192" s="216" t="str">
        <f t="shared" si="149"/>
        <v> </v>
      </c>
      <c r="AK192" s="233"/>
      <c r="AL192" s="77"/>
      <c r="AM192" s="77">
        <f t="shared" si="150"/>
        <v>0</v>
      </c>
      <c r="AN192" s="102" t="str">
        <f t="shared" si="137"/>
        <v> </v>
      </c>
      <c r="AO192" s="77"/>
      <c r="AP192" s="77">
        <f t="shared" si="151"/>
        <v>0</v>
      </c>
      <c r="AQ192" s="305" t="str">
        <f t="shared" si="138"/>
        <v> </v>
      </c>
      <c r="AR192" s="412">
        <f>AR193+AR194</f>
        <v>47.3</v>
      </c>
      <c r="AS192" s="77">
        <f>AS193+AS194</f>
        <v>-16.9</v>
      </c>
      <c r="AT192" s="77">
        <f t="shared" si="126"/>
        <v>-23.299999999999997</v>
      </c>
      <c r="AU192" s="77">
        <f>AU193+AU194</f>
        <v>6.4</v>
      </c>
      <c r="AV192" s="185">
        <f t="shared" si="158"/>
        <v>-64.19999999999999</v>
      </c>
      <c r="AW192" s="77" t="str">
        <f t="shared" si="161"/>
        <v>&lt;0</v>
      </c>
      <c r="AX192" s="77"/>
      <c r="AY192" s="102">
        <f>AS194-AX192</f>
        <v>-23.3</v>
      </c>
      <c r="AZ192" s="235" t="str">
        <f>IF(AX192&lt;&gt;0,IF(AS194/AX192*100&lt;0,"&lt;0",IF(AS194/AX192*100&gt;200,"&gt;200",AS194/AX192*100))," ")</f>
        <v> </v>
      </c>
    </row>
    <row r="193" spans="1:52" s="10" customFormat="1" ht="21.75" customHeight="1">
      <c r="A193" s="330" t="s">
        <v>290</v>
      </c>
      <c r="B193" s="362" t="s">
        <v>208</v>
      </c>
      <c r="C193" s="207">
        <f t="shared" si="159"/>
        <v>3731.2999999999997</v>
      </c>
      <c r="D193" s="52">
        <f t="shared" si="160"/>
        <v>506.9</v>
      </c>
      <c r="E193" s="52">
        <f t="shared" si="122"/>
        <v>115.10000000000002</v>
      </c>
      <c r="F193" s="52">
        <f t="shared" si="152"/>
        <v>391.79999999999995</v>
      </c>
      <c r="G193" s="52">
        <f t="shared" si="133"/>
        <v>-3224.3999999999996</v>
      </c>
      <c r="H193" s="52">
        <f t="shared" si="134"/>
        <v>13.585077586900008</v>
      </c>
      <c r="I193" s="102"/>
      <c r="J193" s="102"/>
      <c r="K193" s="235"/>
      <c r="L193" s="207">
        <f t="shared" si="140"/>
        <v>3598.2</v>
      </c>
      <c r="M193" s="52">
        <f t="shared" si="153"/>
        <v>500.5</v>
      </c>
      <c r="N193" s="52">
        <f t="shared" si="123"/>
        <v>115.10000000000002</v>
      </c>
      <c r="O193" s="52">
        <f t="shared" si="124"/>
        <v>385.4</v>
      </c>
      <c r="P193" s="52">
        <f t="shared" si="127"/>
        <v>-3097.7</v>
      </c>
      <c r="Q193" s="52">
        <f t="shared" si="128"/>
        <v>13.90973264409983</v>
      </c>
      <c r="R193" s="102"/>
      <c r="S193" s="135"/>
      <c r="T193" s="235"/>
      <c r="U193" s="207">
        <v>3598.2</v>
      </c>
      <c r="V193" s="709">
        <f>463.5+37</f>
        <v>500.5</v>
      </c>
      <c r="W193" s="668">
        <f t="shared" si="125"/>
        <v>115.10000000000002</v>
      </c>
      <c r="X193" s="752">
        <f>348.4+37</f>
        <v>385.4</v>
      </c>
      <c r="Y193" s="52"/>
      <c r="Z193" s="52"/>
      <c r="AA193" s="77"/>
      <c r="AB193" s="77"/>
      <c r="AC193" s="216"/>
      <c r="AD193" s="233"/>
      <c r="AE193" s="77"/>
      <c r="AF193" s="77"/>
      <c r="AG193" s="77"/>
      <c r="AH193" s="77"/>
      <c r="AI193" s="77"/>
      <c r="AJ193" s="216"/>
      <c r="AK193" s="233"/>
      <c r="AL193" s="77"/>
      <c r="AM193" s="77"/>
      <c r="AN193" s="102"/>
      <c r="AO193" s="77"/>
      <c r="AP193" s="77"/>
      <c r="AQ193" s="305"/>
      <c r="AR193" s="381">
        <v>133.1</v>
      </c>
      <c r="AS193" s="52">
        <v>6.4</v>
      </c>
      <c r="AT193" s="52">
        <f t="shared" si="126"/>
        <v>0</v>
      </c>
      <c r="AU193" s="52">
        <v>6.4</v>
      </c>
      <c r="AV193" s="75">
        <f t="shared" si="158"/>
        <v>-126.69999999999999</v>
      </c>
      <c r="AW193" s="52">
        <f t="shared" si="161"/>
        <v>4.808414725770098</v>
      </c>
      <c r="AX193" s="77"/>
      <c r="AY193" s="102"/>
      <c r="AZ193" s="235"/>
    </row>
    <row r="194" spans="1:52" ht="21" customHeight="1">
      <c r="A194" s="76" t="s">
        <v>291</v>
      </c>
      <c r="B194" s="362" t="s">
        <v>208</v>
      </c>
      <c r="C194" s="207">
        <f t="shared" si="159"/>
        <v>-816.8</v>
      </c>
      <c r="D194" s="52">
        <f t="shared" si="160"/>
        <v>-547.0999999999999</v>
      </c>
      <c r="E194" s="52">
        <f t="shared" si="122"/>
        <v>-547.0999999999999</v>
      </c>
      <c r="F194" s="52">
        <f t="shared" si="152"/>
        <v>0</v>
      </c>
      <c r="G194" s="52">
        <f t="shared" si="133"/>
        <v>269.70000000000005</v>
      </c>
      <c r="H194" s="52">
        <f t="shared" si="134"/>
        <v>66.98090107737511</v>
      </c>
      <c r="I194" s="75">
        <f t="shared" si="139"/>
        <v>0</v>
      </c>
      <c r="J194" s="75">
        <f t="shared" si="135"/>
        <v>-547.0999999999999</v>
      </c>
      <c r="K194" s="236" t="str">
        <f t="shared" si="136"/>
        <v> </v>
      </c>
      <c r="L194" s="207">
        <f t="shared" si="140"/>
        <v>-731</v>
      </c>
      <c r="M194" s="52">
        <f t="shared" si="153"/>
        <v>-523.8</v>
      </c>
      <c r="N194" s="52">
        <f t="shared" si="123"/>
        <v>-523.8</v>
      </c>
      <c r="O194" s="52">
        <f t="shared" si="124"/>
        <v>0</v>
      </c>
      <c r="P194" s="52">
        <f t="shared" si="127"/>
        <v>207.20000000000005</v>
      </c>
      <c r="Q194" s="52">
        <f t="shared" si="128"/>
        <v>71.65526675786593</v>
      </c>
      <c r="R194" s="75">
        <f t="shared" si="141"/>
        <v>0</v>
      </c>
      <c r="S194" s="128">
        <f t="shared" si="142"/>
        <v>-523.8</v>
      </c>
      <c r="T194" s="236" t="str">
        <f t="shared" si="143"/>
        <v> </v>
      </c>
      <c r="U194" s="207">
        <v>-731</v>
      </c>
      <c r="V194" s="696">
        <v>-523.8</v>
      </c>
      <c r="W194" s="668">
        <f t="shared" si="125"/>
        <v>-523.8</v>
      </c>
      <c r="X194" s="52"/>
      <c r="Y194" s="52">
        <f t="shared" si="131"/>
        <v>207.20000000000005</v>
      </c>
      <c r="Z194" s="52">
        <f t="shared" si="130"/>
        <v>71.65526675786593</v>
      </c>
      <c r="AA194" s="52"/>
      <c r="AB194" s="52">
        <f t="shared" si="144"/>
        <v>-523.8</v>
      </c>
      <c r="AC194" s="208" t="str">
        <f t="shared" si="145"/>
        <v> </v>
      </c>
      <c r="AD194" s="207"/>
      <c r="AE194" s="52"/>
      <c r="AF194" s="52">
        <f t="shared" si="146"/>
        <v>0</v>
      </c>
      <c r="AG194" s="52" t="str">
        <f t="shared" si="147"/>
        <v> </v>
      </c>
      <c r="AH194" s="52"/>
      <c r="AI194" s="52">
        <f t="shared" si="148"/>
        <v>0</v>
      </c>
      <c r="AJ194" s="208" t="str">
        <f t="shared" si="149"/>
        <v> </v>
      </c>
      <c r="AK194" s="207"/>
      <c r="AL194" s="52"/>
      <c r="AM194" s="52">
        <f t="shared" si="150"/>
        <v>0</v>
      </c>
      <c r="AN194" s="75" t="str">
        <f t="shared" si="137"/>
        <v> </v>
      </c>
      <c r="AO194" s="52"/>
      <c r="AP194" s="52">
        <f t="shared" si="151"/>
        <v>0</v>
      </c>
      <c r="AQ194" s="296" t="str">
        <f t="shared" si="138"/>
        <v> </v>
      </c>
      <c r="AR194" s="207">
        <v>-85.8</v>
      </c>
      <c r="AS194" s="52">
        <v>-23.3</v>
      </c>
      <c r="AT194" s="52">
        <f t="shared" si="126"/>
        <v>-23.3</v>
      </c>
      <c r="AU194" s="52"/>
      <c r="AV194" s="75">
        <f t="shared" si="158"/>
        <v>62.5</v>
      </c>
      <c r="AW194" s="52">
        <f t="shared" si="161"/>
        <v>27.156177156177158</v>
      </c>
      <c r="AX194" s="52"/>
      <c r="AY194" s="75" t="e">
        <f>#REF!-AX194</f>
        <v>#REF!</v>
      </c>
      <c r="AZ194" s="236" t="str">
        <f>IF(AX194&lt;&gt;0,IF(#REF!/AX194*100&lt;0,"&lt;0",IF(#REF!/AX194*100&gt;200,"&gt;200",#REF!/AX194*100))," ")</f>
        <v> </v>
      </c>
    </row>
    <row r="195" spans="1:52" ht="21.75" customHeight="1">
      <c r="A195" s="341" t="s">
        <v>212</v>
      </c>
      <c r="B195" s="592" t="s">
        <v>209</v>
      </c>
      <c r="C195" s="600">
        <f t="shared" si="159"/>
        <v>987.1000000000038</v>
      </c>
      <c r="D195" s="601">
        <f t="shared" si="160"/>
        <v>-676.7000000000032</v>
      </c>
      <c r="E195" s="601">
        <f t="shared" si="122"/>
        <v>-780.9000000000032</v>
      </c>
      <c r="F195" s="601">
        <f t="shared" si="152"/>
        <v>104.19999999999993</v>
      </c>
      <c r="G195" s="601">
        <f t="shared" si="133"/>
        <v>-1663.800000000007</v>
      </c>
      <c r="H195" s="601" t="str">
        <f t="shared" si="134"/>
        <v>&lt;0</v>
      </c>
      <c r="I195" s="601">
        <f>I130-I131-I165</f>
        <v>0</v>
      </c>
      <c r="J195" s="601">
        <f t="shared" si="135"/>
        <v>-676.7000000000032</v>
      </c>
      <c r="K195" s="602" t="str">
        <f t="shared" si="136"/>
        <v> </v>
      </c>
      <c r="L195" s="600">
        <f t="shared" si="140"/>
        <v>622.1000000000026</v>
      </c>
      <c r="M195" s="601">
        <f t="shared" si="153"/>
        <v>-194.90000000000327</v>
      </c>
      <c r="N195" s="601">
        <f t="shared" si="123"/>
        <v>-311.6000000000032</v>
      </c>
      <c r="O195" s="601">
        <f t="shared" si="124"/>
        <v>116.69999999999993</v>
      </c>
      <c r="P195" s="601">
        <f t="shared" si="127"/>
        <v>-817.0000000000059</v>
      </c>
      <c r="Q195" s="601" t="str">
        <f t="shared" si="128"/>
        <v>&lt;0</v>
      </c>
      <c r="R195" s="601">
        <f>R130-R131-R165</f>
        <v>0</v>
      </c>
      <c r="S195" s="603">
        <f t="shared" si="142"/>
        <v>-194.90000000000327</v>
      </c>
      <c r="T195" s="602" t="str">
        <f t="shared" si="143"/>
        <v> </v>
      </c>
      <c r="U195" s="689">
        <f>U130-U131-U165</f>
        <v>588.6000000000008</v>
      </c>
      <c r="V195" s="716">
        <f>V130-V131-V165</f>
        <v>605.2999999999975</v>
      </c>
      <c r="W195" s="732">
        <f>W130-W131-W165</f>
        <v>488.5999999999975</v>
      </c>
      <c r="X195" s="733">
        <f>X130-X131-X165</f>
        <v>116.69999999999993</v>
      </c>
      <c r="Y195" s="601">
        <f t="shared" si="131"/>
        <v>16.699999999996635</v>
      </c>
      <c r="Z195" s="601">
        <f t="shared" si="130"/>
        <v>102.83724091063482</v>
      </c>
      <c r="AA195" s="601"/>
      <c r="AB195" s="601">
        <f t="shared" si="144"/>
        <v>605.2999999999975</v>
      </c>
      <c r="AC195" s="602" t="str">
        <f t="shared" si="145"/>
        <v> </v>
      </c>
      <c r="AD195" s="600">
        <f>AD130-AD131-AD165</f>
        <v>33.50000000000182</v>
      </c>
      <c r="AE195" s="601">
        <f>AE130-AE131-AE165</f>
        <v>-349.7000000000007</v>
      </c>
      <c r="AF195" s="601">
        <f t="shared" si="146"/>
        <v>-383.20000000000255</v>
      </c>
      <c r="AG195" s="601" t="str">
        <f t="shared" si="147"/>
        <v>&lt;0</v>
      </c>
      <c r="AH195" s="601"/>
      <c r="AI195" s="601">
        <f t="shared" si="148"/>
        <v>-349.7000000000007</v>
      </c>
      <c r="AJ195" s="602" t="str">
        <f t="shared" si="149"/>
        <v> </v>
      </c>
      <c r="AK195" s="600">
        <f>AK130-AK131-AK165</f>
        <v>0</v>
      </c>
      <c r="AL195" s="601">
        <f>AL130-AL131-AL165</f>
        <v>-450.5</v>
      </c>
      <c r="AM195" s="601">
        <f t="shared" si="150"/>
        <v>-450.5</v>
      </c>
      <c r="AN195" s="601" t="str">
        <f t="shared" si="137"/>
        <v> </v>
      </c>
      <c r="AO195" s="601"/>
      <c r="AP195" s="601">
        <f t="shared" si="151"/>
        <v>-450.5</v>
      </c>
      <c r="AQ195" s="604" t="str">
        <f t="shared" si="138"/>
        <v> </v>
      </c>
      <c r="AR195" s="600">
        <f>AR130-AR131-AR165</f>
        <v>365.0000000000011</v>
      </c>
      <c r="AS195" s="601">
        <f>AS130-AS131-AS165</f>
        <v>-481.79999999999995</v>
      </c>
      <c r="AT195" s="601">
        <f t="shared" si="126"/>
        <v>-469.29999999999995</v>
      </c>
      <c r="AU195" s="601">
        <f>AU130-AU131-AU165</f>
        <v>-12.500000000000002</v>
      </c>
      <c r="AV195" s="601">
        <f t="shared" si="158"/>
        <v>-846.8000000000011</v>
      </c>
      <c r="AW195" s="601" t="str">
        <f t="shared" si="161"/>
        <v>&lt;0</v>
      </c>
      <c r="AX195" s="114"/>
      <c r="AY195" s="115">
        <f>AS195-AX195</f>
        <v>-481.79999999999995</v>
      </c>
      <c r="AZ195" s="243" t="str">
        <f>IF(AX195&lt;&gt;0,IF(AS195/AX195*100&lt;0,"&lt;0",IF(AS195/AX195*100&gt;200,"&gt;200",AS195/AX195*100))," ")</f>
        <v> </v>
      </c>
    </row>
    <row r="196" spans="1:52" ht="30" customHeight="1">
      <c r="A196" s="118" t="s">
        <v>213</v>
      </c>
      <c r="B196" s="359" t="s">
        <v>210</v>
      </c>
      <c r="C196" s="593">
        <f t="shared" si="159"/>
        <v>2445.7</v>
      </c>
      <c r="D196" s="594">
        <f t="shared" si="160"/>
        <v>3182.4</v>
      </c>
      <c r="E196" s="594">
        <f t="shared" si="122"/>
        <v>1996.3</v>
      </c>
      <c r="F196" s="594">
        <f t="shared" si="152"/>
        <v>1186.1000000000001</v>
      </c>
      <c r="G196" s="594">
        <f t="shared" si="133"/>
        <v>736.7000000000003</v>
      </c>
      <c r="H196" s="594">
        <f t="shared" si="134"/>
        <v>130.12225538700577</v>
      </c>
      <c r="I196" s="605">
        <f t="shared" si="139"/>
        <v>0</v>
      </c>
      <c r="J196" s="605">
        <f t="shared" si="135"/>
        <v>3182.4</v>
      </c>
      <c r="K196" s="606" t="str">
        <f t="shared" si="136"/>
        <v> </v>
      </c>
      <c r="L196" s="593">
        <f t="shared" si="140"/>
        <v>1880.6</v>
      </c>
      <c r="M196" s="594">
        <f t="shared" si="153"/>
        <v>2489.9</v>
      </c>
      <c r="N196" s="594">
        <f t="shared" si="123"/>
        <v>1403</v>
      </c>
      <c r="O196" s="594">
        <f t="shared" si="124"/>
        <v>1086.9</v>
      </c>
      <c r="P196" s="594">
        <f t="shared" si="127"/>
        <v>609.3000000000002</v>
      </c>
      <c r="Q196" s="594">
        <f t="shared" si="128"/>
        <v>132.39923428692973</v>
      </c>
      <c r="R196" s="605">
        <f t="shared" si="141"/>
        <v>0</v>
      </c>
      <c r="S196" s="607">
        <f t="shared" si="142"/>
        <v>2489.9</v>
      </c>
      <c r="T196" s="606" t="str">
        <f t="shared" si="143"/>
        <v> </v>
      </c>
      <c r="U196" s="690">
        <v>1694</v>
      </c>
      <c r="V196" s="717">
        <v>2306.4</v>
      </c>
      <c r="W196" s="748">
        <f t="shared" si="125"/>
        <v>1219.5</v>
      </c>
      <c r="X196" s="749">
        <v>1086.9</v>
      </c>
      <c r="Y196" s="594">
        <f t="shared" si="131"/>
        <v>612.4000000000001</v>
      </c>
      <c r="Z196" s="594">
        <f t="shared" si="130"/>
        <v>136.15112160566707</v>
      </c>
      <c r="AA196" s="594"/>
      <c r="AB196" s="594">
        <f t="shared" si="144"/>
        <v>2306.4</v>
      </c>
      <c r="AC196" s="608" t="str">
        <f t="shared" si="145"/>
        <v> </v>
      </c>
      <c r="AD196" s="593">
        <v>33.5</v>
      </c>
      <c r="AE196" s="669">
        <v>30.4</v>
      </c>
      <c r="AF196" s="594">
        <f t="shared" si="146"/>
        <v>-3.1000000000000014</v>
      </c>
      <c r="AG196" s="594">
        <f t="shared" si="147"/>
        <v>90.74626865671641</v>
      </c>
      <c r="AH196" s="594"/>
      <c r="AI196" s="594">
        <f t="shared" si="148"/>
        <v>30.4</v>
      </c>
      <c r="AJ196" s="608" t="str">
        <f t="shared" si="149"/>
        <v> </v>
      </c>
      <c r="AK196" s="593">
        <v>153.1</v>
      </c>
      <c r="AL196" s="669">
        <v>153.1</v>
      </c>
      <c r="AM196" s="594">
        <f t="shared" si="150"/>
        <v>0</v>
      </c>
      <c r="AN196" s="605">
        <f t="shared" si="137"/>
        <v>100</v>
      </c>
      <c r="AO196" s="594"/>
      <c r="AP196" s="594">
        <f t="shared" si="151"/>
        <v>153.1</v>
      </c>
      <c r="AQ196" s="609" t="str">
        <f t="shared" si="138"/>
        <v> </v>
      </c>
      <c r="AR196" s="593">
        <v>565.1</v>
      </c>
      <c r="AS196" s="594">
        <v>692.5</v>
      </c>
      <c r="AT196" s="594">
        <f t="shared" si="126"/>
        <v>593.3</v>
      </c>
      <c r="AU196" s="669">
        <v>99.2</v>
      </c>
      <c r="AV196" s="605">
        <f t="shared" si="158"/>
        <v>127.39999999999998</v>
      </c>
      <c r="AW196" s="605">
        <f t="shared" si="161"/>
        <v>122.54468235710493</v>
      </c>
      <c r="AX196" s="117"/>
      <c r="AY196" s="116">
        <f>AS196-AX196</f>
        <v>692.5</v>
      </c>
      <c r="AZ196" s="244" t="str">
        <f>IF(AX196&lt;&gt;0,IF(AS196/AX196*100&lt;0,"&lt;0",IF(AS196/AX196*100&gt;200,"&gt;200",AS196/AX196*100))," ")</f>
        <v> </v>
      </c>
    </row>
    <row r="197" spans="1:52" s="4" customFormat="1" ht="31.5" customHeight="1" thickBot="1">
      <c r="A197" s="155" t="s">
        <v>214</v>
      </c>
      <c r="B197" s="364" t="s">
        <v>211</v>
      </c>
      <c r="C197" s="610">
        <f t="shared" si="159"/>
        <v>-1458.5999999999963</v>
      </c>
      <c r="D197" s="611">
        <f t="shared" si="160"/>
        <v>-3859.100000000003</v>
      </c>
      <c r="E197" s="611">
        <f t="shared" si="122"/>
        <v>-2777.200000000003</v>
      </c>
      <c r="F197" s="611">
        <f t="shared" si="152"/>
        <v>-1081.9</v>
      </c>
      <c r="G197" s="611">
        <f t="shared" si="133"/>
        <v>-2400.500000000007</v>
      </c>
      <c r="H197" s="611" t="str">
        <f t="shared" si="134"/>
        <v>&gt;200</v>
      </c>
      <c r="I197" s="612">
        <f t="shared" si="139"/>
        <v>0</v>
      </c>
      <c r="J197" s="613">
        <f t="shared" si="135"/>
        <v>-3859.100000000003</v>
      </c>
      <c r="K197" s="614" t="str">
        <f t="shared" si="136"/>
        <v> </v>
      </c>
      <c r="L197" s="610">
        <f t="shared" si="140"/>
        <v>-1258.4999999999973</v>
      </c>
      <c r="M197" s="611">
        <f t="shared" si="153"/>
        <v>-2684.8000000000034</v>
      </c>
      <c r="N197" s="611">
        <f t="shared" si="123"/>
        <v>-1714.600000000003</v>
      </c>
      <c r="O197" s="611">
        <f t="shared" si="124"/>
        <v>-970.2000000000002</v>
      </c>
      <c r="P197" s="611">
        <f t="shared" si="127"/>
        <v>-1426.300000000006</v>
      </c>
      <c r="Q197" s="611" t="str">
        <f t="shared" si="128"/>
        <v>&gt;200</v>
      </c>
      <c r="R197" s="613">
        <f t="shared" si="141"/>
        <v>0</v>
      </c>
      <c r="S197" s="615">
        <f>M197-R197</f>
        <v>-2684.8000000000034</v>
      </c>
      <c r="T197" s="614" t="str">
        <f t="shared" si="143"/>
        <v> </v>
      </c>
      <c r="U197" s="691">
        <f>U195-U196</f>
        <v>-1105.3999999999992</v>
      </c>
      <c r="V197" s="718">
        <f>V195-V196</f>
        <v>-1701.1000000000026</v>
      </c>
      <c r="W197" s="750">
        <f>W195-W196</f>
        <v>-730.9000000000025</v>
      </c>
      <c r="X197" s="751">
        <f>X195-X196</f>
        <v>-970.2000000000002</v>
      </c>
      <c r="Y197" s="611">
        <f t="shared" si="131"/>
        <v>-595.7000000000035</v>
      </c>
      <c r="Z197" s="611">
        <f t="shared" si="130"/>
        <v>153.88999457210096</v>
      </c>
      <c r="AA197" s="611">
        <f>AA195-AA196</f>
        <v>0</v>
      </c>
      <c r="AB197" s="611">
        <f>V197-AA197</f>
        <v>-1701.1000000000026</v>
      </c>
      <c r="AC197" s="616" t="str">
        <f t="shared" si="145"/>
        <v> </v>
      </c>
      <c r="AD197" s="610">
        <f>AD195-AD196</f>
        <v>1.8189894035458565E-12</v>
      </c>
      <c r="AE197" s="611">
        <f>AE195-AE196</f>
        <v>-380.1000000000007</v>
      </c>
      <c r="AF197" s="611">
        <f>AE197-AD197</f>
        <v>-380.1000000000025</v>
      </c>
      <c r="AG197" s="617" t="str">
        <f t="shared" si="147"/>
        <v>&lt;0</v>
      </c>
      <c r="AH197" s="611">
        <f>AH195-AH196</f>
        <v>0</v>
      </c>
      <c r="AI197" s="611">
        <f>AE197-AH197</f>
        <v>-380.1000000000007</v>
      </c>
      <c r="AJ197" s="616" t="str">
        <f t="shared" si="149"/>
        <v> </v>
      </c>
      <c r="AK197" s="610">
        <f>AK195-AK196</f>
        <v>-153.1</v>
      </c>
      <c r="AL197" s="611">
        <f>AL195-AL196</f>
        <v>-603.6</v>
      </c>
      <c r="AM197" s="611">
        <f>AL197-AK197</f>
        <v>-450.5</v>
      </c>
      <c r="AN197" s="613" t="str">
        <f t="shared" si="137"/>
        <v>&gt;200</v>
      </c>
      <c r="AO197" s="611">
        <f>AO195-AO196</f>
        <v>0</v>
      </c>
      <c r="AP197" s="611">
        <f>AL197-AO197</f>
        <v>-603.6</v>
      </c>
      <c r="AQ197" s="618" t="str">
        <f t="shared" si="138"/>
        <v> </v>
      </c>
      <c r="AR197" s="610">
        <f>AR195-AR196</f>
        <v>-200.09999999999894</v>
      </c>
      <c r="AS197" s="611">
        <f>AS195-AS196</f>
        <v>-1174.3</v>
      </c>
      <c r="AT197" s="611">
        <f t="shared" si="126"/>
        <v>-1062.6</v>
      </c>
      <c r="AU197" s="611">
        <f>AU195-AU196</f>
        <v>-111.7</v>
      </c>
      <c r="AV197" s="613">
        <f>AS197-AR197</f>
        <v>-974.200000000001</v>
      </c>
      <c r="AW197" s="613" t="str">
        <f t="shared" si="161"/>
        <v>&gt;200</v>
      </c>
      <c r="AX197" s="246">
        <f>AX195-AX196</f>
        <v>0</v>
      </c>
      <c r="AY197" s="245">
        <f>AS197-AX197</f>
        <v>-1174.3</v>
      </c>
      <c r="AZ197" s="247" t="str">
        <f>IF(AX197&lt;&gt;0,IF(AS197/AX197*100&lt;0,"&lt;0",IF(AS197/AX197*100&gt;200,"&gt;200",AS197/AX197*100))," ")</f>
        <v> </v>
      </c>
    </row>
    <row r="198" ht="15.75" thickTop="1"/>
  </sheetData>
  <sheetProtection/>
  <mergeCells count="45">
    <mergeCell ref="W9:X9"/>
    <mergeCell ref="AX9:AX10"/>
    <mergeCell ref="AY9:AZ9"/>
    <mergeCell ref="AO9:AO10"/>
    <mergeCell ref="AP9:AQ9"/>
    <mergeCell ref="AS9:AS10"/>
    <mergeCell ref="AV9:AW9"/>
    <mergeCell ref="AR9:AR10"/>
    <mergeCell ref="AT9:AU9"/>
    <mergeCell ref="I9:I10"/>
    <mergeCell ref="J9:K9"/>
    <mergeCell ref="M9:M10"/>
    <mergeCell ref="P9:Q9"/>
    <mergeCell ref="R9:R10"/>
    <mergeCell ref="L9:L10"/>
    <mergeCell ref="AR7:AZ8"/>
    <mergeCell ref="L6:T8"/>
    <mergeCell ref="AA9:AA10"/>
    <mergeCell ref="AB9:AC9"/>
    <mergeCell ref="AH9:AH10"/>
    <mergeCell ref="Y9:Z9"/>
    <mergeCell ref="S9:T9"/>
    <mergeCell ref="V9:V10"/>
    <mergeCell ref="AD9:AD10"/>
    <mergeCell ref="U9:U10"/>
    <mergeCell ref="C9:C10"/>
    <mergeCell ref="U7:AC8"/>
    <mergeCell ref="AD7:AJ8"/>
    <mergeCell ref="AK7:AQ8"/>
    <mergeCell ref="AI9:AJ9"/>
    <mergeCell ref="AL9:AL10"/>
    <mergeCell ref="AM9:AN9"/>
    <mergeCell ref="AE9:AE10"/>
    <mergeCell ref="AF9:AG9"/>
    <mergeCell ref="AK9:AK10"/>
    <mergeCell ref="E9:F9"/>
    <mergeCell ref="N9:O9"/>
    <mergeCell ref="A2:K2"/>
    <mergeCell ref="A3:K3"/>
    <mergeCell ref="A5:K5"/>
    <mergeCell ref="A6:A10"/>
    <mergeCell ref="C6:K8"/>
    <mergeCell ref="G9:H9"/>
    <mergeCell ref="D9:D10"/>
    <mergeCell ref="B6:B10"/>
  </mergeCells>
  <printOptions horizontalCentered="1"/>
  <pageMargins left="0" right="0" top="0.1968503937007874" bottom="0" header="0" footer="0"/>
  <pageSetup blackAndWhite="1" fitToHeight="39" horizontalDpi="600" verticalDpi="600" orientation="landscape" paperSize="8" scale="55" r:id="rId3"/>
  <rowBreaks count="2" manualBreakCount="2">
    <brk id="75" max="44" man="1"/>
    <brk id="136" max="44" man="1"/>
  </rowBreaks>
  <legacyDrawing r:id="rId2"/>
</worksheet>
</file>

<file path=xl/worksheets/sheet10.xml><?xml version="1.0" encoding="utf-8"?>
<worksheet xmlns="http://schemas.openxmlformats.org/spreadsheetml/2006/main" xmlns:r="http://schemas.openxmlformats.org/officeDocument/2006/relationships">
  <dimension ref="A1:H33"/>
  <sheetViews>
    <sheetView showZeros="0" view="pageBreakPreview" zoomScaleSheetLayoutView="100" zoomScalePageLayoutView="0" workbookViewId="0" topLeftCell="A1">
      <selection activeCell="C27" sqref="C27"/>
    </sheetView>
  </sheetViews>
  <sheetFormatPr defaultColWidth="9.140625" defaultRowHeight="15"/>
  <cols>
    <col min="1" max="1" width="49.28125" style="0" customWidth="1"/>
    <col min="2" max="2" width="10.7109375" style="0" customWidth="1"/>
    <col min="3" max="5" width="12.00390625" style="0" customWidth="1"/>
    <col min="6" max="6" width="7.421875" style="0" customWidth="1"/>
  </cols>
  <sheetData>
    <row r="1" ht="26.25" customHeight="1">
      <c r="E1" s="499" t="s">
        <v>300</v>
      </c>
    </row>
    <row r="2" spans="1:8" ht="20.25">
      <c r="A2" s="829" t="s">
        <v>321</v>
      </c>
      <c r="B2" s="829"/>
      <c r="C2" s="829"/>
      <c r="D2" s="829"/>
      <c r="E2" s="829"/>
      <c r="F2" s="20"/>
      <c r="G2" s="20"/>
      <c r="H2" s="20"/>
    </row>
    <row r="3" spans="1:5" ht="20.25">
      <c r="A3" s="829" t="s">
        <v>304</v>
      </c>
      <c r="B3" s="829"/>
      <c r="C3" s="829"/>
      <c r="D3" s="829"/>
      <c r="E3" s="829"/>
    </row>
    <row r="4" spans="1:6" ht="20.25">
      <c r="A4" s="829" t="s">
        <v>305</v>
      </c>
      <c r="B4" s="829"/>
      <c r="C4" s="829"/>
      <c r="D4" s="829"/>
      <c r="E4" s="829"/>
      <c r="F4" s="20"/>
    </row>
    <row r="5" spans="1:5" ht="24" customHeight="1">
      <c r="A5" s="830" t="str">
        <f>main1!A4</f>
        <v>la situația din 30 iunie 2016</v>
      </c>
      <c r="B5" s="830"/>
      <c r="C5" s="830"/>
      <c r="D5" s="830"/>
      <c r="E5" s="830"/>
    </row>
    <row r="6" ht="23.25" customHeight="1">
      <c r="E6" s="497" t="s">
        <v>26</v>
      </c>
    </row>
    <row r="7" spans="1:5" ht="21" customHeight="1">
      <c r="A7" s="850" t="s">
        <v>40</v>
      </c>
      <c r="B7" s="851" t="s">
        <v>244</v>
      </c>
      <c r="C7" s="853" t="s">
        <v>322</v>
      </c>
      <c r="D7" s="828" t="s">
        <v>330</v>
      </c>
      <c r="E7" s="828"/>
    </row>
    <row r="8" spans="1:5" ht="26.25" customHeight="1">
      <c r="A8" s="850"/>
      <c r="B8" s="852"/>
      <c r="C8" s="854"/>
      <c r="D8" s="631" t="s">
        <v>332</v>
      </c>
      <c r="E8" s="631" t="s">
        <v>331</v>
      </c>
    </row>
    <row r="9" spans="1:5" ht="15">
      <c r="A9" s="28">
        <v>1</v>
      </c>
      <c r="B9" s="28">
        <v>2</v>
      </c>
      <c r="C9" s="28">
        <v>3</v>
      </c>
      <c r="D9" s="28">
        <v>4</v>
      </c>
      <c r="E9" s="28">
        <v>5</v>
      </c>
    </row>
    <row r="10" spans="1:5" ht="19.5">
      <c r="A10" s="511" t="s">
        <v>67</v>
      </c>
      <c r="B10" s="512" t="s">
        <v>66</v>
      </c>
      <c r="C10" s="513">
        <f>main1!D76</f>
        <v>21709.4</v>
      </c>
      <c r="D10" s="513">
        <f>main1!E76</f>
        <v>21001.9</v>
      </c>
      <c r="E10" s="513">
        <f>main1!F76</f>
        <v>707.4999999999999</v>
      </c>
    </row>
    <row r="11" spans="1:5" ht="18" customHeight="1">
      <c r="A11" s="269" t="s">
        <v>23</v>
      </c>
      <c r="B11" s="514"/>
      <c r="C11" s="513"/>
      <c r="D11" s="513"/>
      <c r="E11" s="513"/>
    </row>
    <row r="12" spans="1:5" ht="18.75">
      <c r="A12" s="515" t="s">
        <v>68</v>
      </c>
      <c r="B12" s="514">
        <v>2</v>
      </c>
      <c r="C12" s="516">
        <f>main1!D78</f>
        <v>20196.700000000004</v>
      </c>
      <c r="D12" s="516">
        <f>main1!E78</f>
        <v>20001.2</v>
      </c>
      <c r="E12" s="516">
        <f>main1!F78</f>
        <v>195.5</v>
      </c>
    </row>
    <row r="13" spans="1:5" ht="15.75">
      <c r="A13" s="89" t="s">
        <v>236</v>
      </c>
      <c r="B13" s="517">
        <v>21</v>
      </c>
      <c r="C13" s="435">
        <f>main1!D79</f>
        <v>5615.8</v>
      </c>
      <c r="D13" s="435">
        <f>main1!E79</f>
        <v>5615.5</v>
      </c>
      <c r="E13" s="435">
        <f>main1!F79</f>
        <v>0.3</v>
      </c>
    </row>
    <row r="14" spans="1:5" ht="15.75">
      <c r="A14" s="89" t="s">
        <v>235</v>
      </c>
      <c r="B14" s="517">
        <v>22</v>
      </c>
      <c r="C14" s="435">
        <f>main1!D80</f>
        <v>3893.3999999999996</v>
      </c>
      <c r="D14" s="435">
        <f>main1!E80</f>
        <v>3817.2999999999997</v>
      </c>
      <c r="E14" s="435">
        <f>main1!F80</f>
        <v>76.1</v>
      </c>
    </row>
    <row r="15" spans="1:5" ht="15.75">
      <c r="A15" s="89" t="s">
        <v>234</v>
      </c>
      <c r="B15" s="517">
        <v>24</v>
      </c>
      <c r="C15" s="435">
        <f>main1!D81</f>
        <v>921.5</v>
      </c>
      <c r="D15" s="435">
        <f>main1!E81</f>
        <v>921.5</v>
      </c>
      <c r="E15" s="435">
        <f>main1!F81</f>
        <v>0</v>
      </c>
    </row>
    <row r="16" spans="1:5" ht="16.5" customHeight="1" hidden="1">
      <c r="A16" s="143" t="s">
        <v>4</v>
      </c>
      <c r="B16" s="518"/>
      <c r="C16" s="513"/>
      <c r="D16" s="513"/>
      <c r="E16" s="513"/>
    </row>
    <row r="17" spans="1:5" ht="15">
      <c r="A17" s="152" t="s">
        <v>245</v>
      </c>
      <c r="B17" s="519">
        <v>241</v>
      </c>
      <c r="C17" s="432">
        <f>main1!D83</f>
        <v>166.60000000000002</v>
      </c>
      <c r="D17" s="432">
        <f>main1!E83</f>
        <v>166.60000000000002</v>
      </c>
      <c r="E17" s="432">
        <f>main1!F83</f>
        <v>0</v>
      </c>
    </row>
    <row r="18" spans="1:5" ht="15">
      <c r="A18" s="152" t="s">
        <v>246</v>
      </c>
      <c r="B18" s="519">
        <v>242</v>
      </c>
      <c r="C18" s="432">
        <f>main1!D84</f>
        <v>753</v>
      </c>
      <c r="D18" s="432">
        <f>main1!E84</f>
        <v>753</v>
      </c>
      <c r="E18" s="432">
        <f>main1!F84</f>
        <v>0</v>
      </c>
    </row>
    <row r="19" spans="1:5" ht="15.75" customHeight="1">
      <c r="A19" s="257" t="s">
        <v>258</v>
      </c>
      <c r="B19" s="519">
        <v>243</v>
      </c>
      <c r="C19" s="432">
        <f>main1!D85</f>
        <v>1.7</v>
      </c>
      <c r="D19" s="432">
        <f>main1!E85</f>
        <v>1.7</v>
      </c>
      <c r="E19" s="432">
        <f>main1!F85</f>
        <v>0</v>
      </c>
    </row>
    <row r="20" spans="1:5" ht="15.75">
      <c r="A20" s="89" t="s">
        <v>237</v>
      </c>
      <c r="B20" s="517">
        <v>25</v>
      </c>
      <c r="C20" s="435">
        <f>main1!D86</f>
        <v>937.1</v>
      </c>
      <c r="D20" s="435">
        <f>main1!E86</f>
        <v>921.1</v>
      </c>
      <c r="E20" s="435">
        <f>main1!F86</f>
        <v>16</v>
      </c>
    </row>
    <row r="21" spans="1:5" ht="15.75">
      <c r="A21" s="89" t="s">
        <v>326</v>
      </c>
      <c r="B21" s="517">
        <v>26</v>
      </c>
      <c r="C21" s="435">
        <f>main1!D87</f>
        <v>27.099999999999998</v>
      </c>
      <c r="D21" s="435">
        <f>main1!E87</f>
        <v>6.7</v>
      </c>
      <c r="E21" s="435">
        <f>main1!F87</f>
        <v>20.4</v>
      </c>
    </row>
    <row r="22" spans="1:5" ht="15.75">
      <c r="A22" s="89" t="s">
        <v>233</v>
      </c>
      <c r="B22" s="517">
        <v>27</v>
      </c>
      <c r="C22" s="435">
        <f>main1!D88</f>
        <v>8171.9</v>
      </c>
      <c r="D22" s="435">
        <f>main1!E88</f>
        <v>8171.9</v>
      </c>
      <c r="E22" s="435">
        <f>main1!F88</f>
        <v>0</v>
      </c>
    </row>
    <row r="23" spans="1:5" ht="15.75">
      <c r="A23" s="89" t="s">
        <v>232</v>
      </c>
      <c r="B23" s="517">
        <v>28</v>
      </c>
      <c r="C23" s="435">
        <f>main1!D89</f>
        <v>629.9000000000001</v>
      </c>
      <c r="D23" s="435">
        <f>main1!E89</f>
        <v>547.2</v>
      </c>
      <c r="E23" s="435">
        <f>main1!F89</f>
        <v>82.7</v>
      </c>
    </row>
    <row r="24" spans="1:5" ht="18.75">
      <c r="A24" s="520" t="s">
        <v>222</v>
      </c>
      <c r="B24" s="514">
        <v>3</v>
      </c>
      <c r="C24" s="516">
        <f>main1!D95</f>
        <v>1512.7</v>
      </c>
      <c r="D24" s="516">
        <f>main1!E95</f>
        <v>1000.7</v>
      </c>
      <c r="E24" s="516">
        <f>main1!F95</f>
        <v>512</v>
      </c>
    </row>
    <row r="25" spans="1:5" ht="20.25" customHeight="1">
      <c r="A25" s="89" t="s">
        <v>223</v>
      </c>
      <c r="B25" s="517">
        <v>31</v>
      </c>
      <c r="C25" s="435">
        <f>main1!D96</f>
        <v>829.9</v>
      </c>
      <c r="D25" s="435">
        <f>main1!E96</f>
        <v>348.29999999999995</v>
      </c>
      <c r="E25" s="435">
        <f>main1!F96</f>
        <v>481.6</v>
      </c>
    </row>
    <row r="26" spans="1:5" ht="15" customHeight="1">
      <c r="A26" s="143" t="s">
        <v>15</v>
      </c>
      <c r="B26" s="514"/>
      <c r="C26" s="521"/>
      <c r="D26" s="521"/>
      <c r="E26" s="521"/>
    </row>
    <row r="27" spans="1:5" ht="19.5" customHeight="1">
      <c r="A27" s="332" t="s">
        <v>243</v>
      </c>
      <c r="B27" s="536">
        <v>3192</v>
      </c>
      <c r="C27" s="434">
        <f>main1!D98</f>
        <v>456.59999999999997</v>
      </c>
      <c r="D27" s="434">
        <f>main1!E98</f>
        <v>100.1</v>
      </c>
      <c r="E27" s="434">
        <f>main1!F98</f>
        <v>356.5</v>
      </c>
    </row>
    <row r="28" spans="1:5" ht="21" customHeight="1">
      <c r="A28" s="89" t="s">
        <v>225</v>
      </c>
      <c r="B28" s="517">
        <v>33</v>
      </c>
      <c r="C28" s="435">
        <f>main1!D100</f>
        <v>705.6</v>
      </c>
      <c r="D28" s="435">
        <f>main1!E100</f>
        <v>704.4000000000001</v>
      </c>
      <c r="E28" s="435">
        <f>main1!F100</f>
        <v>1.2</v>
      </c>
    </row>
    <row r="29" spans="1:5" ht="31.5">
      <c r="A29" s="89" t="s">
        <v>296</v>
      </c>
      <c r="B29" s="510" t="s">
        <v>297</v>
      </c>
      <c r="C29" s="435">
        <f>main1!D101</f>
        <v>-22.8</v>
      </c>
      <c r="D29" s="435">
        <f>main1!E101</f>
        <v>-52</v>
      </c>
      <c r="E29" s="435">
        <f>main1!F101</f>
        <v>29.2</v>
      </c>
    </row>
    <row r="30" ht="23.25" customHeight="1"/>
    <row r="31" spans="1:7" ht="15" customHeight="1">
      <c r="A31" s="827" t="s">
        <v>325</v>
      </c>
      <c r="B31" s="827"/>
      <c r="C31" s="827"/>
      <c r="D31" s="827"/>
      <c r="E31" s="827"/>
      <c r="F31" s="670"/>
      <c r="G31" s="500"/>
    </row>
    <row r="32" spans="1:6" ht="15">
      <c r="A32" s="827"/>
      <c r="B32" s="827"/>
      <c r="C32" s="827"/>
      <c r="D32" s="827"/>
      <c r="E32" s="827"/>
      <c r="F32" s="670"/>
    </row>
    <row r="33" spans="1:6" ht="26.25" customHeight="1">
      <c r="A33" s="827"/>
      <c r="B33" s="827"/>
      <c r="C33" s="827"/>
      <c r="D33" s="827"/>
      <c r="E33" s="827"/>
      <c r="F33" s="670"/>
    </row>
  </sheetData>
  <sheetProtection/>
  <mergeCells count="9">
    <mergeCell ref="A31:E33"/>
    <mergeCell ref="A7:A8"/>
    <mergeCell ref="B7:B8"/>
    <mergeCell ref="C7:C8"/>
    <mergeCell ref="A2:E2"/>
    <mergeCell ref="A3:E3"/>
    <mergeCell ref="A4:E4"/>
    <mergeCell ref="A5:E5"/>
    <mergeCell ref="D7:E7"/>
  </mergeCells>
  <printOptions horizontalCentered="1"/>
  <pageMargins left="0" right="0" top="0.3937007874015748" bottom="0.1968503937007874" header="0" footer="0"/>
  <pageSetup horizontalDpi="600" verticalDpi="600" orientation="portrait" paperSize="9" scale="92"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H32"/>
  <sheetViews>
    <sheetView showZeros="0" view="pageBreakPreview" zoomScaleSheetLayoutView="100" zoomScalePageLayoutView="0" workbookViewId="0" topLeftCell="A1">
      <selection activeCell="B23" sqref="B23"/>
    </sheetView>
  </sheetViews>
  <sheetFormatPr defaultColWidth="9.140625" defaultRowHeight="15"/>
  <cols>
    <col min="1" max="1" width="49.421875" style="0" customWidth="1"/>
    <col min="2" max="2" width="11.140625" style="0" customWidth="1"/>
    <col min="3" max="3" width="12.140625" style="0" customWidth="1"/>
    <col min="4" max="6" width="11.8515625" style="0" customWidth="1"/>
    <col min="7" max="7" width="12.421875" style="0" customWidth="1"/>
    <col min="8" max="8" width="9.421875" style="0" customWidth="1"/>
  </cols>
  <sheetData>
    <row r="1" ht="24.75" customHeight="1">
      <c r="H1" s="499" t="s">
        <v>315</v>
      </c>
    </row>
    <row r="2" spans="1:8" ht="20.25">
      <c r="A2" s="829" t="s">
        <v>321</v>
      </c>
      <c r="B2" s="829"/>
      <c r="C2" s="829"/>
      <c r="D2" s="829"/>
      <c r="E2" s="829"/>
      <c r="F2" s="829"/>
      <c r="G2" s="829"/>
      <c r="H2" s="829"/>
    </row>
    <row r="3" spans="1:8" ht="20.25">
      <c r="A3" s="829" t="s">
        <v>314</v>
      </c>
      <c r="B3" s="829"/>
      <c r="C3" s="829"/>
      <c r="D3" s="829"/>
      <c r="E3" s="829"/>
      <c r="F3" s="829"/>
      <c r="G3" s="829"/>
      <c r="H3" s="829"/>
    </row>
    <row r="4" spans="1:8" ht="20.25">
      <c r="A4" s="829" t="s">
        <v>305</v>
      </c>
      <c r="B4" s="829"/>
      <c r="C4" s="829"/>
      <c r="D4" s="829"/>
      <c r="E4" s="829"/>
      <c r="F4" s="829"/>
      <c r="G4" s="829"/>
      <c r="H4" s="829"/>
    </row>
    <row r="5" spans="1:8" ht="15.75">
      <c r="A5" s="830" t="str">
        <f>main1!A4</f>
        <v>la situația din 30 iunie 2016</v>
      </c>
      <c r="B5" s="830"/>
      <c r="C5" s="830"/>
      <c r="D5" s="830"/>
      <c r="E5" s="830"/>
      <c r="F5" s="830"/>
      <c r="G5" s="830"/>
      <c r="H5" s="830"/>
    </row>
    <row r="6" spans="1:8" ht="15.75">
      <c r="A6" s="832" t="s">
        <v>302</v>
      </c>
      <c r="B6" s="832"/>
      <c r="C6" s="832"/>
      <c r="D6" s="832"/>
      <c r="E6" s="832"/>
      <c r="F6" s="832"/>
      <c r="G6" s="832"/>
      <c r="H6" s="832"/>
    </row>
    <row r="7" ht="20.25" customHeight="1">
      <c r="H7" s="497" t="s">
        <v>26</v>
      </c>
    </row>
    <row r="8" spans="1:8" ht="30" customHeight="1">
      <c r="A8" s="850" t="s">
        <v>40</v>
      </c>
      <c r="B8" s="851" t="s">
        <v>244</v>
      </c>
      <c r="C8" s="855" t="s">
        <v>33</v>
      </c>
      <c r="D8" s="855" t="s">
        <v>41</v>
      </c>
      <c r="E8" s="828" t="s">
        <v>330</v>
      </c>
      <c r="F8" s="828"/>
      <c r="G8" s="855" t="s">
        <v>34</v>
      </c>
      <c r="H8" s="855"/>
    </row>
    <row r="9" spans="1:8" ht="28.5">
      <c r="A9" s="850"/>
      <c r="B9" s="852"/>
      <c r="C9" s="855"/>
      <c r="D9" s="855"/>
      <c r="E9" s="631" t="s">
        <v>332</v>
      </c>
      <c r="F9" s="631" t="s">
        <v>331</v>
      </c>
      <c r="G9" s="501" t="s">
        <v>316</v>
      </c>
      <c r="H9" s="501" t="s">
        <v>36</v>
      </c>
    </row>
    <row r="10" spans="1:8" ht="15">
      <c r="A10" s="28">
        <v>1</v>
      </c>
      <c r="B10" s="28">
        <v>2</v>
      </c>
      <c r="C10" s="28">
        <v>3</v>
      </c>
      <c r="D10" s="28">
        <v>4</v>
      </c>
      <c r="E10" s="28">
        <v>5</v>
      </c>
      <c r="F10" s="28">
        <v>6</v>
      </c>
      <c r="G10" s="28">
        <v>7</v>
      </c>
      <c r="H10" s="28">
        <v>8</v>
      </c>
    </row>
    <row r="11" spans="1:8" ht="19.5" customHeight="1">
      <c r="A11" s="511" t="s">
        <v>67</v>
      </c>
      <c r="B11" s="531" t="s">
        <v>66</v>
      </c>
      <c r="C11" s="513">
        <f>main1!L76</f>
        <v>43312.5</v>
      </c>
      <c r="D11" s="513">
        <f>main1!M76</f>
        <v>20542</v>
      </c>
      <c r="E11" s="513">
        <f>main1!N76</f>
        <v>19904.899999999998</v>
      </c>
      <c r="F11" s="513">
        <f>main1!O76</f>
        <v>637.0999999999999</v>
      </c>
      <c r="G11" s="513">
        <f>main1!P76</f>
        <v>-22770.5</v>
      </c>
      <c r="H11" s="513">
        <f>main1!Q76</f>
        <v>47.42741702741703</v>
      </c>
    </row>
    <row r="12" spans="1:8" ht="17.25" customHeight="1">
      <c r="A12" s="269" t="s">
        <v>23</v>
      </c>
      <c r="B12" s="528"/>
      <c r="C12" s="516">
        <f>main1!L77</f>
        <v>0</v>
      </c>
      <c r="D12" s="513">
        <f>main1!M77</f>
        <v>0</v>
      </c>
      <c r="E12" s="513">
        <f>main1!N77</f>
        <v>0</v>
      </c>
      <c r="F12" s="513"/>
      <c r="G12" s="513">
        <f>main1!P77</f>
        <v>0</v>
      </c>
      <c r="H12" s="513" t="str">
        <f>main1!Q77</f>
        <v> </v>
      </c>
    </row>
    <row r="13" spans="1:8" ht="19.5" customHeight="1">
      <c r="A13" s="515" t="s">
        <v>68</v>
      </c>
      <c r="B13" s="527">
        <v>2</v>
      </c>
      <c r="C13" s="516">
        <f>main1!L78</f>
        <v>39942.2</v>
      </c>
      <c r="D13" s="516">
        <f>main1!M78</f>
        <v>19669.899999999998</v>
      </c>
      <c r="E13" s="516">
        <f>main1!N78</f>
        <v>19476.2</v>
      </c>
      <c r="F13" s="516">
        <f>main1!O78</f>
        <v>193.7</v>
      </c>
      <c r="G13" s="516">
        <f>main1!P78</f>
        <v>-20272.3</v>
      </c>
      <c r="H13" s="516">
        <f>main1!Q78</f>
        <v>49.24591034044193</v>
      </c>
    </row>
    <row r="14" spans="1:8" ht="19.5" customHeight="1">
      <c r="A14" s="89" t="s">
        <v>236</v>
      </c>
      <c r="B14" s="532">
        <v>21</v>
      </c>
      <c r="C14" s="435">
        <f>main1!L79</f>
        <v>5053.8</v>
      </c>
      <c r="D14" s="435">
        <f>main1!M79</f>
        <v>2523.5</v>
      </c>
      <c r="E14" s="435">
        <f>main1!N79</f>
        <v>2523.5</v>
      </c>
      <c r="F14" s="435">
        <f>main1!O79</f>
        <v>0</v>
      </c>
      <c r="G14" s="435">
        <f>main1!P79</f>
        <v>-2530.3</v>
      </c>
      <c r="H14" s="435">
        <f>main1!Q79</f>
        <v>49.93272389093356</v>
      </c>
    </row>
    <row r="15" spans="1:8" ht="19.5" customHeight="1">
      <c r="A15" s="89" t="s">
        <v>235</v>
      </c>
      <c r="B15" s="532">
        <v>22</v>
      </c>
      <c r="C15" s="435">
        <f>main1!L80</f>
        <v>7265.5</v>
      </c>
      <c r="D15" s="435">
        <f>main1!M80</f>
        <v>2954.2</v>
      </c>
      <c r="E15" s="435">
        <f>main1!N80</f>
        <v>2878.2</v>
      </c>
      <c r="F15" s="435">
        <f>main1!O80</f>
        <v>76</v>
      </c>
      <c r="G15" s="435">
        <f>main1!P80</f>
        <v>-4311.3</v>
      </c>
      <c r="H15" s="435">
        <f>main1!Q80</f>
        <v>40.66065652742413</v>
      </c>
    </row>
    <row r="16" spans="1:8" ht="19.5" customHeight="1">
      <c r="A16" s="89" t="s">
        <v>234</v>
      </c>
      <c r="B16" s="532">
        <v>24</v>
      </c>
      <c r="C16" s="435">
        <f>main1!L81</f>
        <v>1147.5</v>
      </c>
      <c r="D16" s="435">
        <f>main1!M81</f>
        <v>880.9</v>
      </c>
      <c r="E16" s="435">
        <f>main1!N81</f>
        <v>880.9</v>
      </c>
      <c r="F16" s="435">
        <f>main1!O81</f>
        <v>0</v>
      </c>
      <c r="G16" s="435">
        <f>main1!P81</f>
        <v>-266.6</v>
      </c>
      <c r="H16" s="435">
        <f>main1!Q81</f>
        <v>76.7668845315904</v>
      </c>
    </row>
    <row r="17" spans="1:8" ht="19.5" customHeight="1" hidden="1">
      <c r="A17" s="143" t="s">
        <v>4</v>
      </c>
      <c r="B17" s="532"/>
      <c r="C17" s="435">
        <f>main1!L82</f>
        <v>0</v>
      </c>
      <c r="D17" s="530">
        <f>main1!M82</f>
        <v>0</v>
      </c>
      <c r="E17" s="530">
        <f>main1!N82</f>
        <v>0</v>
      </c>
      <c r="F17" s="530"/>
      <c r="G17" s="530">
        <f>main1!P82</f>
        <v>0</v>
      </c>
      <c r="H17" s="530" t="str">
        <f>main1!Q82</f>
        <v> </v>
      </c>
    </row>
    <row r="18" spans="1:8" ht="19.5" customHeight="1">
      <c r="A18" s="332" t="s">
        <v>245</v>
      </c>
      <c r="B18" s="534">
        <v>241</v>
      </c>
      <c r="C18" s="431">
        <f>main1!L83</f>
        <v>269.5</v>
      </c>
      <c r="D18" s="434">
        <f>main1!M83</f>
        <v>133.8</v>
      </c>
      <c r="E18" s="434">
        <f>main1!N83</f>
        <v>133.8</v>
      </c>
      <c r="F18" s="434">
        <f>main1!O83</f>
        <v>0</v>
      </c>
      <c r="G18" s="434">
        <f>main1!P83</f>
        <v>-135.7</v>
      </c>
      <c r="H18" s="434">
        <f>main1!Q83</f>
        <v>49.64749536178108</v>
      </c>
    </row>
    <row r="19" spans="1:8" ht="19.5" customHeight="1">
      <c r="A19" s="332" t="s">
        <v>246</v>
      </c>
      <c r="B19" s="534">
        <v>242</v>
      </c>
      <c r="C19" s="431">
        <f>main1!L84</f>
        <v>878</v>
      </c>
      <c r="D19" s="434">
        <f>main1!M84</f>
        <v>747</v>
      </c>
      <c r="E19" s="434">
        <f>main1!N84</f>
        <v>747</v>
      </c>
      <c r="F19" s="434">
        <f>main1!O84</f>
        <v>0</v>
      </c>
      <c r="G19" s="434">
        <f>main1!P84</f>
        <v>-131</v>
      </c>
      <c r="H19" s="434">
        <f>main1!Q84</f>
        <v>85.07972665148064</v>
      </c>
    </row>
    <row r="20" spans="1:8" ht="19.5" customHeight="1" hidden="1">
      <c r="A20" s="337" t="s">
        <v>258</v>
      </c>
      <c r="B20" s="533">
        <v>243</v>
      </c>
      <c r="C20" s="435">
        <f>main1!L85</f>
        <v>0</v>
      </c>
      <c r="D20" s="530">
        <f>main1!M85</f>
        <v>0</v>
      </c>
      <c r="E20" s="530">
        <f>main1!N85</f>
        <v>0</v>
      </c>
      <c r="F20" s="530"/>
      <c r="G20" s="530">
        <f>main1!P85</f>
        <v>0</v>
      </c>
      <c r="H20" s="530" t="str">
        <f>main1!Q85</f>
        <v> </v>
      </c>
    </row>
    <row r="21" spans="1:8" ht="19.5" customHeight="1">
      <c r="A21" s="89" t="s">
        <v>237</v>
      </c>
      <c r="B21" s="532">
        <v>25</v>
      </c>
      <c r="C21" s="435">
        <f>main1!L86</f>
        <v>2199.8</v>
      </c>
      <c r="D21" s="435">
        <f>main1!M86</f>
        <v>770</v>
      </c>
      <c r="E21" s="435">
        <f>main1!N86</f>
        <v>754</v>
      </c>
      <c r="F21" s="435">
        <f>main1!O86</f>
        <v>16</v>
      </c>
      <c r="G21" s="435">
        <f>main1!P86</f>
        <v>-1429.8000000000002</v>
      </c>
      <c r="H21" s="435">
        <f>main1!Q86</f>
        <v>35.00318210746431</v>
      </c>
    </row>
    <row r="22" spans="1:8" ht="19.5" customHeight="1">
      <c r="A22" s="89" t="s">
        <v>326</v>
      </c>
      <c r="B22" s="532">
        <v>26</v>
      </c>
      <c r="C22" s="435">
        <f>main1!L87</f>
        <v>83.1</v>
      </c>
      <c r="D22" s="435">
        <f>main1!M87</f>
        <v>20.4</v>
      </c>
      <c r="E22" s="435">
        <f>main1!N87</f>
        <v>0</v>
      </c>
      <c r="F22" s="435">
        <f>main1!O87</f>
        <v>20.4</v>
      </c>
      <c r="G22" s="435">
        <f>main1!P87</f>
        <v>-62.699999999999996</v>
      </c>
      <c r="H22" s="435">
        <f>main1!Q87</f>
        <v>24.548736462093864</v>
      </c>
    </row>
    <row r="23" spans="1:8" ht="19.5" customHeight="1">
      <c r="A23" s="89" t="s">
        <v>233</v>
      </c>
      <c r="B23" s="532">
        <v>27</v>
      </c>
      <c r="C23" s="435">
        <f>main1!L88</f>
        <v>14530.4</v>
      </c>
      <c r="D23" s="435">
        <f>main1!M88</f>
        <v>7949.9</v>
      </c>
      <c r="E23" s="435">
        <f>main1!N88</f>
        <v>7949.9</v>
      </c>
      <c r="F23" s="435">
        <f>main1!O88</f>
        <v>0</v>
      </c>
      <c r="G23" s="435">
        <f>main1!P88</f>
        <v>-6580.5</v>
      </c>
      <c r="H23" s="435">
        <f>main1!Q88</f>
        <v>54.712189616252815</v>
      </c>
    </row>
    <row r="24" spans="1:8" ht="18" customHeight="1">
      <c r="A24" s="89" t="s">
        <v>232</v>
      </c>
      <c r="B24" s="532">
        <v>28</v>
      </c>
      <c r="C24" s="435">
        <f>main1!L89</f>
        <v>2326.8999999999996</v>
      </c>
      <c r="D24" s="435">
        <f>main1!M89</f>
        <v>597.7</v>
      </c>
      <c r="E24" s="435">
        <f>main1!N89</f>
        <v>516.4000000000001</v>
      </c>
      <c r="F24" s="435">
        <f>main1!O89</f>
        <v>81.3</v>
      </c>
      <c r="G24" s="435">
        <f>main1!P89</f>
        <v>-1729.1999999999996</v>
      </c>
      <c r="H24" s="435">
        <f>main1!Q89</f>
        <v>25.686535734238692</v>
      </c>
    </row>
    <row r="25" spans="1:8" ht="19.5" customHeight="1">
      <c r="A25" s="60" t="s">
        <v>231</v>
      </c>
      <c r="B25" s="532">
        <v>29</v>
      </c>
      <c r="C25" s="435">
        <f aca="true" t="shared" si="0" ref="C25:H25">C26</f>
        <v>7335.2</v>
      </c>
      <c r="D25" s="435">
        <f t="shared" si="0"/>
        <v>3973.3</v>
      </c>
      <c r="E25" s="435">
        <f t="shared" si="0"/>
        <v>3973.3</v>
      </c>
      <c r="F25" s="435">
        <f t="shared" si="0"/>
        <v>0</v>
      </c>
      <c r="G25" s="435">
        <f t="shared" si="0"/>
        <v>-3361.8999999999996</v>
      </c>
      <c r="H25" s="435">
        <f t="shared" si="0"/>
        <v>54.1675755262297</v>
      </c>
    </row>
    <row r="26" spans="1:8" ht="29.25" customHeight="1">
      <c r="A26" s="535" t="s">
        <v>247</v>
      </c>
      <c r="B26" s="534">
        <v>291</v>
      </c>
      <c r="C26" s="434">
        <f>main1!L91</f>
        <v>7335.2</v>
      </c>
      <c r="D26" s="434">
        <f>main1!M91</f>
        <v>3973.3</v>
      </c>
      <c r="E26" s="434">
        <f>main1!N91</f>
        <v>3973.3</v>
      </c>
      <c r="F26" s="434">
        <f>main1!O91</f>
        <v>0</v>
      </c>
      <c r="G26" s="434">
        <f>main1!P91</f>
        <v>-3361.8999999999996</v>
      </c>
      <c r="H26" s="434">
        <f>main1!Q91</f>
        <v>54.1675755262297</v>
      </c>
    </row>
    <row r="27" spans="1:8" ht="19.5" customHeight="1">
      <c r="A27" s="520" t="s">
        <v>222</v>
      </c>
      <c r="B27" s="527">
        <v>3</v>
      </c>
      <c r="C27" s="516">
        <f>main1!L95</f>
        <v>3370.2999999999997</v>
      </c>
      <c r="D27" s="516">
        <f>main1!M95</f>
        <v>872.1000000000001</v>
      </c>
      <c r="E27" s="516">
        <f>main1!N95</f>
        <v>428.7000000000001</v>
      </c>
      <c r="F27" s="516">
        <f>main1!O95</f>
        <v>443.4</v>
      </c>
      <c r="G27" s="516">
        <f>main1!P95</f>
        <v>-2498.2</v>
      </c>
      <c r="H27" s="516">
        <f>main1!Q95</f>
        <v>25.876034774352437</v>
      </c>
    </row>
    <row r="28" spans="1:8" ht="19.5" customHeight="1">
      <c r="A28" s="89" t="s">
        <v>223</v>
      </c>
      <c r="B28" s="532">
        <v>31</v>
      </c>
      <c r="C28" s="435">
        <f>main1!L96</f>
        <v>2324.2</v>
      </c>
      <c r="D28" s="435">
        <f>main1!M96</f>
        <v>518</v>
      </c>
      <c r="E28" s="435">
        <f>main1!N96</f>
        <v>104.99999999999997</v>
      </c>
      <c r="F28" s="435">
        <f>main1!O96</f>
        <v>413</v>
      </c>
      <c r="G28" s="435">
        <f>main1!P96</f>
        <v>-1806.1999999999998</v>
      </c>
      <c r="H28" s="435">
        <f>main1!Q96</f>
        <v>22.287238619740126</v>
      </c>
    </row>
    <row r="29" spans="1:8" ht="19.5" customHeight="1">
      <c r="A29" s="143" t="s">
        <v>15</v>
      </c>
      <c r="B29" s="532"/>
      <c r="C29" s="529">
        <f>main1!L97</f>
        <v>0</v>
      </c>
      <c r="D29" s="521">
        <f>main1!M97</f>
        <v>0</v>
      </c>
      <c r="E29" s="521">
        <f>main1!N97</f>
        <v>0</v>
      </c>
      <c r="F29" s="521"/>
      <c r="G29" s="521">
        <f>main1!P97</f>
        <v>0</v>
      </c>
      <c r="H29" s="521" t="str">
        <f>main1!Q97</f>
        <v> </v>
      </c>
    </row>
    <row r="30" spans="1:8" ht="19.5" customHeight="1">
      <c r="A30" s="332" t="s">
        <v>243</v>
      </c>
      <c r="B30" s="534">
        <v>3192</v>
      </c>
      <c r="C30" s="434">
        <f>main1!L98</f>
        <v>1445.9</v>
      </c>
      <c r="D30" s="434">
        <f>main1!M98</f>
        <v>330.09999999999997</v>
      </c>
      <c r="E30" s="434">
        <f>main1!N98</f>
        <v>25.599999999999987</v>
      </c>
      <c r="F30" s="434">
        <f>main1!O98</f>
        <v>304.5</v>
      </c>
      <c r="G30" s="434">
        <f>main1!P98</f>
        <v>-1115.8000000000002</v>
      </c>
      <c r="H30" s="434">
        <f>main1!Q98</f>
        <v>22.830071235908427</v>
      </c>
    </row>
    <row r="31" spans="1:8" ht="15.75">
      <c r="A31" s="89" t="s">
        <v>225</v>
      </c>
      <c r="B31" s="532">
        <v>33</v>
      </c>
      <c r="C31" s="435">
        <f>main1!L100</f>
        <v>833.7</v>
      </c>
      <c r="D31" s="435">
        <f>main1!M100</f>
        <v>324.40000000000003</v>
      </c>
      <c r="E31" s="435">
        <f>main1!N100</f>
        <v>323.20000000000005</v>
      </c>
      <c r="F31" s="435">
        <f>main1!O100</f>
        <v>1.2</v>
      </c>
      <c r="G31" s="435">
        <f>main1!P100</f>
        <v>-509.3</v>
      </c>
      <c r="H31" s="435">
        <f>main1!Q100</f>
        <v>38.91087921314622</v>
      </c>
    </row>
    <row r="32" spans="1:8" ht="31.5">
      <c r="A32" s="89" t="s">
        <v>296</v>
      </c>
      <c r="B32" s="510" t="s">
        <v>297</v>
      </c>
      <c r="C32" s="435">
        <f>main1!L101</f>
        <v>212.39999999999998</v>
      </c>
      <c r="D32" s="435">
        <f>main1!M101</f>
        <v>29.7</v>
      </c>
      <c r="E32" s="435">
        <f>main1!N101</f>
        <v>0.5000000000000007</v>
      </c>
      <c r="F32" s="435">
        <f>main1!O101</f>
        <v>29.2</v>
      </c>
      <c r="G32" s="435">
        <f>main1!P101</f>
        <v>-182.7</v>
      </c>
      <c r="H32" s="435">
        <f>main1!Q101</f>
        <v>13.983050847457628</v>
      </c>
    </row>
  </sheetData>
  <sheetProtection/>
  <mergeCells count="11">
    <mergeCell ref="A4:H4"/>
    <mergeCell ref="E8:F8"/>
    <mergeCell ref="A3:H3"/>
    <mergeCell ref="A8:A9"/>
    <mergeCell ref="B8:B9"/>
    <mergeCell ref="C8:C9"/>
    <mergeCell ref="A2:H2"/>
    <mergeCell ref="D8:D9"/>
    <mergeCell ref="G8:H8"/>
    <mergeCell ref="A6:H6"/>
    <mergeCell ref="A5:H5"/>
  </mergeCells>
  <printOptions horizontalCentered="1"/>
  <pageMargins left="0" right="0" top="0.3937007874015748" bottom="0.1968503937007874" header="0" footer="0"/>
  <pageSetup horizontalDpi="600" verticalDpi="600" orientation="portrait" paperSize="9" scale="75"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9">
      <selection activeCell="D13" sqref="D13"/>
    </sheetView>
  </sheetViews>
  <sheetFormatPr defaultColWidth="9.140625" defaultRowHeight="15"/>
  <cols>
    <col min="1" max="1" width="49.140625" style="0" customWidth="1"/>
    <col min="2" max="2" width="10.7109375" style="0" customWidth="1"/>
    <col min="3" max="3" width="12.421875" style="0" customWidth="1"/>
    <col min="4" max="4" width="12.8515625" style="0" customWidth="1"/>
    <col min="5" max="5" width="12.140625" style="0" customWidth="1"/>
    <col min="6" max="6" width="10.7109375" style="0" customWidth="1"/>
    <col min="7" max="7" width="13.140625" style="0" customWidth="1"/>
  </cols>
  <sheetData>
    <row r="1" spans="3:8" ht="30.75" customHeight="1">
      <c r="C1" s="13"/>
      <c r="D1" s="13"/>
      <c r="E1" s="13"/>
      <c r="F1" s="13"/>
      <c r="G1" s="13"/>
      <c r="H1" s="414" t="s">
        <v>317</v>
      </c>
    </row>
    <row r="2" spans="1:8" ht="20.25">
      <c r="A2" s="829" t="s">
        <v>321</v>
      </c>
      <c r="B2" s="829"/>
      <c r="C2" s="829"/>
      <c r="D2" s="829"/>
      <c r="E2" s="829"/>
      <c r="F2" s="829"/>
      <c r="G2" s="829"/>
      <c r="H2" s="829"/>
    </row>
    <row r="3" spans="1:8" ht="20.25">
      <c r="A3" s="829" t="s">
        <v>308</v>
      </c>
      <c r="B3" s="829"/>
      <c r="C3" s="829"/>
      <c r="D3" s="829"/>
      <c r="E3" s="829"/>
      <c r="F3" s="829"/>
      <c r="G3" s="829"/>
      <c r="H3" s="829"/>
    </row>
    <row r="4" spans="1:8" ht="20.25">
      <c r="A4" s="829" t="s">
        <v>305</v>
      </c>
      <c r="B4" s="829"/>
      <c r="C4" s="829"/>
      <c r="D4" s="829"/>
      <c r="E4" s="829"/>
      <c r="F4" s="829"/>
      <c r="G4" s="829"/>
      <c r="H4" s="829"/>
    </row>
    <row r="5" spans="1:8" ht="15.75">
      <c r="A5" s="830" t="str">
        <f>main1!A4</f>
        <v>la situația din 30 iunie 2016</v>
      </c>
      <c r="B5" s="830"/>
      <c r="C5" s="830"/>
      <c r="D5" s="830"/>
      <c r="E5" s="830"/>
      <c r="F5" s="830"/>
      <c r="G5" s="830"/>
      <c r="H5" s="830"/>
    </row>
    <row r="6" spans="1:8" ht="15.75">
      <c r="A6" s="832" t="s">
        <v>302</v>
      </c>
      <c r="B6" s="832"/>
      <c r="C6" s="832"/>
      <c r="D6" s="832"/>
      <c r="E6" s="832"/>
      <c r="F6" s="832"/>
      <c r="G6" s="832"/>
      <c r="H6" s="832"/>
    </row>
    <row r="7" spans="1:8" ht="15">
      <c r="A7" s="16"/>
      <c r="B7" s="16"/>
      <c r="C7" s="17"/>
      <c r="D7" s="17" t="s">
        <v>1</v>
      </c>
      <c r="E7" s="17"/>
      <c r="F7" s="17"/>
      <c r="G7" s="16"/>
      <c r="H7" s="413" t="s">
        <v>26</v>
      </c>
    </row>
    <row r="8" spans="1:8" ht="34.5" customHeight="1">
      <c r="A8" s="850" t="s">
        <v>40</v>
      </c>
      <c r="B8" s="851" t="s">
        <v>244</v>
      </c>
      <c r="C8" s="850" t="s">
        <v>33</v>
      </c>
      <c r="D8" s="850" t="s">
        <v>41</v>
      </c>
      <c r="E8" s="828" t="s">
        <v>330</v>
      </c>
      <c r="F8" s="828"/>
      <c r="G8" s="850" t="s">
        <v>34</v>
      </c>
      <c r="H8" s="850"/>
    </row>
    <row r="9" spans="1:8" ht="31.5">
      <c r="A9" s="850"/>
      <c r="B9" s="852"/>
      <c r="C9" s="850"/>
      <c r="D9" s="850"/>
      <c r="E9" s="632" t="s">
        <v>332</v>
      </c>
      <c r="F9" s="632" t="s">
        <v>331</v>
      </c>
      <c r="G9" s="502" t="s">
        <v>309</v>
      </c>
      <c r="H9" s="502" t="s">
        <v>36</v>
      </c>
    </row>
    <row r="10" spans="1:8" ht="15">
      <c r="A10" s="28">
        <v>1</v>
      </c>
      <c r="B10" s="28">
        <v>2</v>
      </c>
      <c r="C10" s="28">
        <v>3</v>
      </c>
      <c r="D10" s="28">
        <v>4</v>
      </c>
      <c r="E10" s="28">
        <v>5</v>
      </c>
      <c r="F10" s="28">
        <v>6</v>
      </c>
      <c r="G10" s="28">
        <v>7</v>
      </c>
      <c r="H10" s="28">
        <v>8</v>
      </c>
    </row>
    <row r="11" spans="1:8" ht="19.5" customHeight="1">
      <c r="A11" s="511" t="s">
        <v>67</v>
      </c>
      <c r="B11" s="543" t="s">
        <v>66</v>
      </c>
      <c r="C11" s="541">
        <f>main1!U76</f>
        <v>31254.5</v>
      </c>
      <c r="D11" s="541">
        <f>main1!V76</f>
        <v>15074.5</v>
      </c>
      <c r="E11" s="541">
        <f>main1!W76</f>
        <v>14437.4</v>
      </c>
      <c r="F11" s="541">
        <f>main1!X76</f>
        <v>637.0999999999999</v>
      </c>
      <c r="G11" s="541">
        <f>main1!Y76</f>
        <v>-16180</v>
      </c>
      <c r="H11" s="541">
        <f>main1!Z76</f>
        <v>48.23145467052745</v>
      </c>
    </row>
    <row r="12" spans="1:8" ht="19.5" customHeight="1">
      <c r="A12" s="269" t="s">
        <v>23</v>
      </c>
      <c r="B12" s="544"/>
      <c r="C12" s="541">
        <f>main1!U77</f>
        <v>0</v>
      </c>
      <c r="D12" s="541">
        <f>main1!V77</f>
        <v>0</v>
      </c>
      <c r="E12" s="541">
        <f>main1!W77</f>
        <v>0</v>
      </c>
      <c r="F12" s="541"/>
      <c r="G12" s="541">
        <f>main1!Y77</f>
        <v>0</v>
      </c>
      <c r="H12" s="541" t="str">
        <f>main1!Z77</f>
        <v> </v>
      </c>
    </row>
    <row r="13" spans="1:8" ht="19.5" customHeight="1">
      <c r="A13" s="515" t="s">
        <v>68</v>
      </c>
      <c r="B13" s="545">
        <v>2</v>
      </c>
      <c r="C13" s="554">
        <f>main1!U78</f>
        <v>27969.2</v>
      </c>
      <c r="D13" s="554">
        <f>main1!V78</f>
        <v>14216.1</v>
      </c>
      <c r="E13" s="554">
        <f>main1!W78</f>
        <v>14022.4</v>
      </c>
      <c r="F13" s="554">
        <f>main1!X78</f>
        <v>193.7</v>
      </c>
      <c r="G13" s="554">
        <f>main1!Y78</f>
        <v>-13753.1</v>
      </c>
      <c r="H13" s="554">
        <f>main1!Z78</f>
        <v>50.827696180083805</v>
      </c>
    </row>
    <row r="14" spans="1:8" ht="16.5" customHeight="1">
      <c r="A14" s="537" t="s">
        <v>236</v>
      </c>
      <c r="B14" s="546">
        <v>21</v>
      </c>
      <c r="C14" s="550">
        <f>main1!U79</f>
        <v>4895.6</v>
      </c>
      <c r="D14" s="550">
        <f>main1!V79</f>
        <v>2442.1</v>
      </c>
      <c r="E14" s="550">
        <f>main1!W79</f>
        <v>2442.1</v>
      </c>
      <c r="F14" s="550">
        <f>main1!X79</f>
        <v>0</v>
      </c>
      <c r="G14" s="550">
        <f>main1!Y79</f>
        <v>-2453.5000000000005</v>
      </c>
      <c r="H14" s="550">
        <f>main1!Z79</f>
        <v>49.88356891902932</v>
      </c>
    </row>
    <row r="15" spans="1:8" ht="19.5" customHeight="1">
      <c r="A15" s="537" t="s">
        <v>235</v>
      </c>
      <c r="B15" s="546">
        <v>22</v>
      </c>
      <c r="C15" s="550">
        <f>main1!U80</f>
        <v>2070</v>
      </c>
      <c r="D15" s="550">
        <f>main1!V80</f>
        <v>725.6</v>
      </c>
      <c r="E15" s="550">
        <f>main1!W80</f>
        <v>649.6</v>
      </c>
      <c r="F15" s="550">
        <f>main1!X80</f>
        <v>76</v>
      </c>
      <c r="G15" s="550">
        <f>main1!Y80</f>
        <v>-1344.4</v>
      </c>
      <c r="H15" s="550">
        <f>main1!Z80</f>
        <v>35.05314009661836</v>
      </c>
    </row>
    <row r="16" spans="1:8" ht="19.5" customHeight="1">
      <c r="A16" s="537" t="s">
        <v>234</v>
      </c>
      <c r="B16" s="546">
        <v>24</v>
      </c>
      <c r="C16" s="550">
        <f>main1!U81</f>
        <v>1147.5</v>
      </c>
      <c r="D16" s="550">
        <f>main1!V81</f>
        <v>880.9</v>
      </c>
      <c r="E16" s="550">
        <f>main1!W81</f>
        <v>880.9</v>
      </c>
      <c r="F16" s="550">
        <f>main1!X81</f>
        <v>0</v>
      </c>
      <c r="G16" s="550">
        <f>main1!Y81</f>
        <v>-266.6</v>
      </c>
      <c r="H16" s="550">
        <f>main1!Z81</f>
        <v>76.7668845315904</v>
      </c>
    </row>
    <row r="17" spans="1:8" ht="19.5" customHeight="1">
      <c r="A17" s="538" t="s">
        <v>4</v>
      </c>
      <c r="B17" s="546"/>
      <c r="C17" s="550">
        <f>main1!U82</f>
        <v>0</v>
      </c>
      <c r="D17" s="550">
        <f>main1!V82</f>
        <v>0</v>
      </c>
      <c r="E17" s="550">
        <f>main1!W82</f>
        <v>0</v>
      </c>
      <c r="F17" s="550"/>
      <c r="G17" s="550">
        <f>main1!Y82</f>
        <v>0</v>
      </c>
      <c r="H17" s="550">
        <f>main1!Z82</f>
        <v>0</v>
      </c>
    </row>
    <row r="18" spans="1:8" ht="19.5" customHeight="1">
      <c r="A18" s="539" t="s">
        <v>245</v>
      </c>
      <c r="B18" s="551">
        <v>241</v>
      </c>
      <c r="C18" s="549">
        <f>main1!U83</f>
        <v>269.5</v>
      </c>
      <c r="D18" s="549">
        <f>main1!V83</f>
        <v>133.8</v>
      </c>
      <c r="E18" s="549">
        <f>main1!W83</f>
        <v>133.8</v>
      </c>
      <c r="F18" s="549">
        <f>main1!X83</f>
        <v>0</v>
      </c>
      <c r="G18" s="549">
        <f>main1!Y83</f>
        <v>-135.7</v>
      </c>
      <c r="H18" s="549">
        <f>main1!Z83</f>
        <v>49.64749536178108</v>
      </c>
    </row>
    <row r="19" spans="1:8" ht="19.5" customHeight="1">
      <c r="A19" s="539" t="s">
        <v>246</v>
      </c>
      <c r="B19" s="551">
        <v>242</v>
      </c>
      <c r="C19" s="549">
        <f>main1!U84</f>
        <v>878</v>
      </c>
      <c r="D19" s="549">
        <f>main1!V84</f>
        <v>747</v>
      </c>
      <c r="E19" s="549">
        <f>main1!W84</f>
        <v>747</v>
      </c>
      <c r="F19" s="549">
        <f>main1!X84</f>
        <v>0</v>
      </c>
      <c r="G19" s="549">
        <f>main1!Y84</f>
        <v>-131</v>
      </c>
      <c r="H19" s="549">
        <f>main1!Z84</f>
        <v>85.07972665148064</v>
      </c>
    </row>
    <row r="20" spans="1:8" ht="19.5" customHeight="1" hidden="1">
      <c r="A20" s="540" t="s">
        <v>258</v>
      </c>
      <c r="B20" s="551">
        <v>243</v>
      </c>
      <c r="C20" s="549">
        <f>main1!U85</f>
        <v>0</v>
      </c>
      <c r="D20" s="549">
        <f>main1!V85</f>
        <v>0</v>
      </c>
      <c r="E20" s="549">
        <f>main1!W85</f>
        <v>0</v>
      </c>
      <c r="F20" s="549"/>
      <c r="G20" s="549">
        <f>main1!Y85</f>
        <v>0</v>
      </c>
      <c r="H20" s="549" t="str">
        <f>main1!Z85</f>
        <v> </v>
      </c>
    </row>
    <row r="21" spans="1:8" ht="19.5" customHeight="1">
      <c r="A21" s="537" t="s">
        <v>237</v>
      </c>
      <c r="B21" s="546">
        <v>25</v>
      </c>
      <c r="C21" s="550">
        <f>main1!U86</f>
        <v>2199.8</v>
      </c>
      <c r="D21" s="550">
        <f>main1!V86</f>
        <v>770</v>
      </c>
      <c r="E21" s="550">
        <f>main1!W86</f>
        <v>754</v>
      </c>
      <c r="F21" s="550">
        <f>main1!X86</f>
        <v>16</v>
      </c>
      <c r="G21" s="550">
        <f>main1!Y86</f>
        <v>-1429.8000000000002</v>
      </c>
      <c r="H21" s="550">
        <f>main1!Z86</f>
        <v>35.00318210746431</v>
      </c>
    </row>
    <row r="22" spans="1:8" ht="19.5" customHeight="1">
      <c r="A22" s="89" t="s">
        <v>326</v>
      </c>
      <c r="B22" s="546">
        <v>26</v>
      </c>
      <c r="C22" s="550">
        <f>main1!U87</f>
        <v>83.1</v>
      </c>
      <c r="D22" s="550">
        <f>main1!V87</f>
        <v>20.4</v>
      </c>
      <c r="E22" s="550">
        <f>main1!W87</f>
        <v>0</v>
      </c>
      <c r="F22" s="550">
        <f>main1!X87</f>
        <v>20.4</v>
      </c>
      <c r="G22" s="550">
        <f>main1!Y87</f>
        <v>-62.699999999999996</v>
      </c>
      <c r="H22" s="550">
        <f>main1!Z87</f>
        <v>24.548736462093864</v>
      </c>
    </row>
    <row r="23" spans="1:8" ht="19.5" customHeight="1">
      <c r="A23" s="537" t="s">
        <v>233</v>
      </c>
      <c r="B23" s="546">
        <v>27</v>
      </c>
      <c r="C23" s="550">
        <f>main1!U88</f>
        <v>1160.9</v>
      </c>
      <c r="D23" s="550">
        <f>main1!V88</f>
        <v>599.5</v>
      </c>
      <c r="E23" s="550">
        <f>main1!W88</f>
        <v>599.5</v>
      </c>
      <c r="F23" s="550">
        <f>main1!X88</f>
        <v>0</v>
      </c>
      <c r="G23" s="550">
        <f>main1!Y88</f>
        <v>-561.4000000000001</v>
      </c>
      <c r="H23" s="550">
        <f>main1!Z88</f>
        <v>51.64096821431647</v>
      </c>
    </row>
    <row r="24" spans="1:8" ht="19.5" customHeight="1">
      <c r="A24" s="537" t="s">
        <v>232</v>
      </c>
      <c r="B24" s="546">
        <v>28</v>
      </c>
      <c r="C24" s="550">
        <f>main1!U89</f>
        <v>2325.7</v>
      </c>
      <c r="D24" s="550">
        <f>main1!V89</f>
        <v>597</v>
      </c>
      <c r="E24" s="550">
        <f>main1!W89</f>
        <v>515.7</v>
      </c>
      <c r="F24" s="550">
        <f>main1!X89</f>
        <v>81.3</v>
      </c>
      <c r="G24" s="550">
        <f>main1!Y89</f>
        <v>-1728.6999999999998</v>
      </c>
      <c r="H24" s="550">
        <f>main1!Z89</f>
        <v>25.66969084576687</v>
      </c>
    </row>
    <row r="25" spans="1:8" ht="21" customHeight="1">
      <c r="A25" s="330" t="s">
        <v>231</v>
      </c>
      <c r="B25" s="546">
        <v>29</v>
      </c>
      <c r="C25" s="550">
        <f>main1!U90</f>
        <v>14086.599999999999</v>
      </c>
      <c r="D25" s="550">
        <f>main1!V90</f>
        <v>8180.6</v>
      </c>
      <c r="E25" s="550">
        <f>main1!W90</f>
        <v>8180.6</v>
      </c>
      <c r="F25" s="550">
        <f>main1!X90</f>
        <v>0</v>
      </c>
      <c r="G25" s="550">
        <f>main1!Y90</f>
        <v>-5905.999999999998</v>
      </c>
      <c r="H25" s="550">
        <f>main1!Z90</f>
        <v>58.07363025854359</v>
      </c>
    </row>
    <row r="26" spans="1:8" ht="25.5" customHeight="1">
      <c r="A26" s="552" t="s">
        <v>247</v>
      </c>
      <c r="B26" s="551">
        <v>291</v>
      </c>
      <c r="C26" s="549">
        <f>main1!U91</f>
        <v>7335.2</v>
      </c>
      <c r="D26" s="549">
        <f>main1!V91</f>
        <v>3973.3</v>
      </c>
      <c r="E26" s="549">
        <f>main1!W91</f>
        <v>3973.3</v>
      </c>
      <c r="F26" s="549">
        <f>main1!X91</f>
        <v>0</v>
      </c>
      <c r="G26" s="549">
        <f>main1!Y91</f>
        <v>-3361.8999999999996</v>
      </c>
      <c r="H26" s="549">
        <f>main1!Z91</f>
        <v>54.1675755262297</v>
      </c>
    </row>
    <row r="27" spans="1:8" ht="23.25" customHeight="1" hidden="1">
      <c r="A27" s="553" t="s">
        <v>250</v>
      </c>
      <c r="B27" s="551">
        <v>292</v>
      </c>
      <c r="C27" s="549">
        <f>main1!U92</f>
        <v>6751.4</v>
      </c>
      <c r="D27" s="549">
        <f>main1!V92</f>
        <v>4207.3</v>
      </c>
      <c r="E27" s="549">
        <f>main1!W92</f>
        <v>4207.3</v>
      </c>
      <c r="F27" s="549"/>
      <c r="G27" s="549">
        <f>main1!Y92</f>
        <v>-2544.0999999999995</v>
      </c>
      <c r="H27" s="549">
        <f>main1!Z92</f>
        <v>62.31744527061055</v>
      </c>
    </row>
    <row r="28" spans="1:8" ht="32.25" customHeight="1">
      <c r="A28" s="553" t="s">
        <v>248</v>
      </c>
      <c r="B28" s="551">
        <v>2921</v>
      </c>
      <c r="C28" s="549">
        <f>main1!U93</f>
        <v>4431.9</v>
      </c>
      <c r="D28" s="549">
        <f>main1!V93</f>
        <v>3066.9</v>
      </c>
      <c r="E28" s="549">
        <f>main1!W93</f>
        <v>3066.9</v>
      </c>
      <c r="F28" s="549">
        <f>main1!X93</f>
        <v>0</v>
      </c>
      <c r="G28" s="549">
        <f>main1!Y93</f>
        <v>-1364.9999999999995</v>
      </c>
      <c r="H28" s="549">
        <f>main1!Z93</f>
        <v>69.20056860488731</v>
      </c>
    </row>
    <row r="29" spans="1:8" ht="33.75" customHeight="1">
      <c r="A29" s="553" t="s">
        <v>249</v>
      </c>
      <c r="B29" s="551">
        <v>2922</v>
      </c>
      <c r="C29" s="549">
        <f>main1!U94</f>
        <v>2319.5</v>
      </c>
      <c r="D29" s="549">
        <f>main1!V94</f>
        <v>1140.4</v>
      </c>
      <c r="E29" s="549">
        <f>main1!W94</f>
        <v>1140.4</v>
      </c>
      <c r="F29" s="549">
        <f>main1!X94</f>
        <v>0</v>
      </c>
      <c r="G29" s="549">
        <f>main1!Y94</f>
        <v>-1179.1</v>
      </c>
      <c r="H29" s="549">
        <f>main1!Z94</f>
        <v>49.1657684845872</v>
      </c>
    </row>
    <row r="30" spans="1:8" ht="18.75">
      <c r="A30" s="542" t="s">
        <v>222</v>
      </c>
      <c r="B30" s="545">
        <v>3</v>
      </c>
      <c r="C30" s="554">
        <f>main1!U95</f>
        <v>3285.2999999999997</v>
      </c>
      <c r="D30" s="554">
        <f>main1!V95</f>
        <v>858.4000000000001</v>
      </c>
      <c r="E30" s="554">
        <f>main1!W95</f>
        <v>415.0000000000001</v>
      </c>
      <c r="F30" s="554">
        <f>main1!X95</f>
        <v>443.4</v>
      </c>
      <c r="G30" s="554">
        <f>main1!Y95</f>
        <v>-2426.8999999999996</v>
      </c>
      <c r="H30" s="554">
        <f>main1!Z95</f>
        <v>26.128511855842696</v>
      </c>
    </row>
    <row r="31" spans="1:8" ht="19.5" customHeight="1">
      <c r="A31" s="537" t="s">
        <v>223</v>
      </c>
      <c r="B31" s="546">
        <v>31</v>
      </c>
      <c r="C31" s="550">
        <f>main1!U96</f>
        <v>2242.5</v>
      </c>
      <c r="D31" s="550">
        <f>main1!V96</f>
        <v>506.09999999999997</v>
      </c>
      <c r="E31" s="550">
        <f>main1!W96</f>
        <v>93.09999999999997</v>
      </c>
      <c r="F31" s="550">
        <f>main1!X96</f>
        <v>413</v>
      </c>
      <c r="G31" s="550">
        <f>main1!Y96</f>
        <v>-1736.4</v>
      </c>
      <c r="H31" s="550">
        <f>main1!Z96</f>
        <v>22.568561872909697</v>
      </c>
    </row>
    <row r="32" spans="1:8" ht="19.5" customHeight="1">
      <c r="A32" s="538" t="s">
        <v>15</v>
      </c>
      <c r="B32" s="546"/>
      <c r="C32" s="547">
        <f>main1!U97</f>
        <v>0</v>
      </c>
      <c r="D32" s="547">
        <f>main1!V97</f>
        <v>0</v>
      </c>
      <c r="E32" s="547">
        <f>main1!W97</f>
        <v>0</v>
      </c>
      <c r="F32" s="547"/>
      <c r="G32" s="547">
        <f>main1!Y97</f>
        <v>0</v>
      </c>
      <c r="H32" s="547" t="str">
        <f>main1!Z97</f>
        <v> </v>
      </c>
    </row>
    <row r="33" spans="1:8" ht="19.5" customHeight="1">
      <c r="A33" s="548" t="s">
        <v>243</v>
      </c>
      <c r="B33" s="551">
        <v>3192</v>
      </c>
      <c r="C33" s="549">
        <f>main1!U98</f>
        <v>1428.2</v>
      </c>
      <c r="D33" s="549">
        <f>main1!V98</f>
        <v>325.7</v>
      </c>
      <c r="E33" s="549">
        <f>main1!W98</f>
        <v>21.19999999999999</v>
      </c>
      <c r="F33" s="549">
        <f>main1!X98</f>
        <v>304.5</v>
      </c>
      <c r="G33" s="549">
        <f>main1!Y98</f>
        <v>-1102.5</v>
      </c>
      <c r="H33" s="549">
        <f>main1!Z98</f>
        <v>22.80492928161322</v>
      </c>
    </row>
    <row r="34" spans="1:8" ht="19.5" customHeight="1">
      <c r="A34" s="537" t="s">
        <v>225</v>
      </c>
      <c r="B34" s="546">
        <v>33</v>
      </c>
      <c r="C34" s="550">
        <f>main1!U100</f>
        <v>830.6</v>
      </c>
      <c r="D34" s="550">
        <f>main1!V100</f>
        <v>322.8</v>
      </c>
      <c r="E34" s="550">
        <f>main1!W100</f>
        <v>321.6</v>
      </c>
      <c r="F34" s="550">
        <f>main1!X100</f>
        <v>1.2</v>
      </c>
      <c r="G34" s="550">
        <f>main1!Y100</f>
        <v>-507.8</v>
      </c>
      <c r="H34" s="550">
        <f>main1!Z100</f>
        <v>38.8634721887792</v>
      </c>
    </row>
    <row r="35" spans="1:8" ht="34.5" customHeight="1">
      <c r="A35" s="537" t="s">
        <v>296</v>
      </c>
      <c r="B35" s="449" t="s">
        <v>297</v>
      </c>
      <c r="C35" s="550">
        <f>main1!U101</f>
        <v>212.2</v>
      </c>
      <c r="D35" s="550">
        <f>main1!V101</f>
        <v>29.5</v>
      </c>
      <c r="E35" s="550">
        <f>main1!W101</f>
        <v>0.3000000000000007</v>
      </c>
      <c r="F35" s="550">
        <f>main1!X101</f>
        <v>29.2</v>
      </c>
      <c r="G35" s="550">
        <f>main1!Y101</f>
        <v>-182.7</v>
      </c>
      <c r="H35" s="550">
        <f>main1!Z101</f>
        <v>13.901979264844488</v>
      </c>
    </row>
  </sheetData>
  <sheetProtection/>
  <mergeCells count="11">
    <mergeCell ref="G8:H8"/>
    <mergeCell ref="E8:F8"/>
    <mergeCell ref="A2:H2"/>
    <mergeCell ref="A3:H3"/>
    <mergeCell ref="A4:H4"/>
    <mergeCell ref="A5:H5"/>
    <mergeCell ref="A6:H6"/>
    <mergeCell ref="A8:A9"/>
    <mergeCell ref="B8:B9"/>
    <mergeCell ref="C8:C9"/>
    <mergeCell ref="D8:D9"/>
  </mergeCells>
  <printOptions horizontalCentered="1"/>
  <pageMargins left="0" right="0" top="0.3937007874015748" bottom="0.1968503937007874" header="0" footer="0"/>
  <pageSetup horizontalDpi="600" verticalDpi="600" orientation="portrait" paperSize="9" scale="76"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F30"/>
  <sheetViews>
    <sheetView showZeros="0" view="pageBreakPreview" zoomScaleSheetLayoutView="100" zoomScalePageLayoutView="0" workbookViewId="0" topLeftCell="A5">
      <selection activeCell="I30" sqref="I30"/>
    </sheetView>
  </sheetViews>
  <sheetFormatPr defaultColWidth="9.140625" defaultRowHeight="15"/>
  <cols>
    <col min="1" max="1" width="40.7109375" style="0" customWidth="1"/>
    <col min="2" max="2" width="10.28125" style="0" customWidth="1"/>
    <col min="3" max="3" width="12.28125" style="0" customWidth="1"/>
    <col min="4" max="4" width="11.8515625" style="0" customWidth="1"/>
    <col min="5" max="5" width="13.421875" style="0" customWidth="1"/>
  </cols>
  <sheetData>
    <row r="1" spans="3:6" ht="33" customHeight="1">
      <c r="C1" s="13"/>
      <c r="D1" s="13"/>
      <c r="E1" s="13"/>
      <c r="F1" s="414" t="s">
        <v>318</v>
      </c>
    </row>
    <row r="2" spans="1:6" ht="20.25">
      <c r="A2" s="829" t="s">
        <v>321</v>
      </c>
      <c r="B2" s="829"/>
      <c r="C2" s="829"/>
      <c r="D2" s="829"/>
      <c r="E2" s="829"/>
      <c r="F2" s="829"/>
    </row>
    <row r="3" spans="1:6" ht="20.25">
      <c r="A3" s="829" t="s">
        <v>310</v>
      </c>
      <c r="B3" s="829"/>
      <c r="C3" s="829"/>
      <c r="D3" s="829"/>
      <c r="E3" s="829"/>
      <c r="F3" s="829"/>
    </row>
    <row r="4" spans="1:6" ht="20.25">
      <c r="A4" s="829" t="s">
        <v>305</v>
      </c>
      <c r="B4" s="829"/>
      <c r="C4" s="829"/>
      <c r="D4" s="829"/>
      <c r="E4" s="829"/>
      <c r="F4" s="829"/>
    </row>
    <row r="5" spans="1:6" ht="20.25" customHeight="1">
      <c r="A5" s="830" t="str">
        <f>main1!A4</f>
        <v>la situația din 30 iunie 2016</v>
      </c>
      <c r="B5" s="830"/>
      <c r="C5" s="830"/>
      <c r="D5" s="830"/>
      <c r="E5" s="830"/>
      <c r="F5" s="830"/>
    </row>
    <row r="6" spans="1:6" ht="20.25" customHeight="1">
      <c r="A6" s="832" t="s">
        <v>302</v>
      </c>
      <c r="B6" s="832"/>
      <c r="C6" s="832"/>
      <c r="D6" s="832"/>
      <c r="E6" s="832"/>
      <c r="F6" s="832"/>
    </row>
    <row r="7" spans="1:6" ht="15">
      <c r="A7" s="12"/>
      <c r="B7" s="12"/>
      <c r="C7" s="12"/>
      <c r="D7" s="12"/>
      <c r="E7" s="12" t="s">
        <v>1</v>
      </c>
      <c r="F7" s="413" t="s">
        <v>26</v>
      </c>
    </row>
    <row r="8" spans="1:6" ht="34.5" customHeight="1">
      <c r="A8" s="850" t="s">
        <v>40</v>
      </c>
      <c r="B8" s="851" t="s">
        <v>244</v>
      </c>
      <c r="C8" s="853" t="s">
        <v>33</v>
      </c>
      <c r="D8" s="853" t="s">
        <v>41</v>
      </c>
      <c r="E8" s="856" t="s">
        <v>34</v>
      </c>
      <c r="F8" s="857"/>
    </row>
    <row r="9" spans="1:6" ht="31.5">
      <c r="A9" s="850"/>
      <c r="B9" s="852"/>
      <c r="C9" s="854"/>
      <c r="D9" s="854"/>
      <c r="E9" s="502" t="s">
        <v>316</v>
      </c>
      <c r="F9" s="502" t="s">
        <v>36</v>
      </c>
    </row>
    <row r="10" spans="1:6" ht="15">
      <c r="A10" s="28">
        <v>1</v>
      </c>
      <c r="B10" s="28">
        <v>2</v>
      </c>
      <c r="C10" s="28">
        <v>3</v>
      </c>
      <c r="D10" s="28">
        <v>4</v>
      </c>
      <c r="E10" s="28">
        <v>5</v>
      </c>
      <c r="F10" s="28">
        <v>6</v>
      </c>
    </row>
    <row r="11" spans="1:6" ht="24.75" customHeight="1">
      <c r="A11" s="511" t="s">
        <v>67</v>
      </c>
      <c r="B11" s="531" t="s">
        <v>66</v>
      </c>
      <c r="C11" s="513">
        <f>main1!AD76</f>
        <v>13649.300000000001</v>
      </c>
      <c r="D11" s="513">
        <f>main1!AE76</f>
        <v>7431.799999999999</v>
      </c>
      <c r="E11" s="513">
        <f>main1!AF76</f>
        <v>-6217.500000000002</v>
      </c>
      <c r="F11" s="513">
        <f>main1!AG76</f>
        <v>54.44821346149619</v>
      </c>
    </row>
    <row r="12" spans="1:6" ht="15.75" customHeight="1">
      <c r="A12" s="269" t="s">
        <v>23</v>
      </c>
      <c r="B12" s="528"/>
      <c r="C12" s="516"/>
      <c r="D12" s="516"/>
      <c r="E12" s="516"/>
      <c r="F12" s="516"/>
    </row>
    <row r="13" spans="1:6" ht="18.75">
      <c r="A13" s="515" t="s">
        <v>68</v>
      </c>
      <c r="B13" s="527">
        <v>2</v>
      </c>
      <c r="C13" s="516">
        <f>main1!AD78</f>
        <v>13636.000000000002</v>
      </c>
      <c r="D13" s="516">
        <f>main1!AE78</f>
        <v>7427.599999999999</v>
      </c>
      <c r="E13" s="516">
        <f>main1!AF78</f>
        <v>-6208.400000000002</v>
      </c>
      <c r="F13" s="516">
        <f>main1!AG78</f>
        <v>54.47051921384569</v>
      </c>
    </row>
    <row r="14" spans="1:6" ht="20.25" customHeight="1">
      <c r="A14" s="89" t="s">
        <v>236</v>
      </c>
      <c r="B14" s="532">
        <v>21</v>
      </c>
      <c r="C14" s="435">
        <f>main1!AD79</f>
        <v>108</v>
      </c>
      <c r="D14" s="435">
        <f>main1!AE79</f>
        <v>58.1</v>
      </c>
      <c r="E14" s="435">
        <f>main1!AF79</f>
        <v>-49.9</v>
      </c>
      <c r="F14" s="435">
        <f>main1!AG79</f>
        <v>53.7962962962963</v>
      </c>
    </row>
    <row r="15" spans="1:6" ht="15.75">
      <c r="A15" s="89" t="s">
        <v>235</v>
      </c>
      <c r="B15" s="532">
        <v>22</v>
      </c>
      <c r="C15" s="435">
        <f>main1!AD80</f>
        <v>157.6</v>
      </c>
      <c r="D15" s="435">
        <f>main1!AE80</f>
        <v>18.6</v>
      </c>
      <c r="E15" s="435">
        <f>main1!AF80</f>
        <v>-139</v>
      </c>
      <c r="F15" s="435">
        <f>main1!AG80</f>
        <v>11.802030456852792</v>
      </c>
    </row>
    <row r="16" spans="1:6" ht="15.75" hidden="1">
      <c r="A16" s="89" t="s">
        <v>234</v>
      </c>
      <c r="B16" s="532">
        <v>24</v>
      </c>
      <c r="C16" s="435">
        <f>main1!AD81</f>
        <v>0</v>
      </c>
      <c r="D16" s="435">
        <f>main1!AE81</f>
        <v>0</v>
      </c>
      <c r="E16" s="435">
        <f>main1!AF81</f>
        <v>0</v>
      </c>
      <c r="F16" s="435" t="str">
        <f>main1!AG81</f>
        <v> </v>
      </c>
    </row>
    <row r="17" spans="1:6" ht="15.75" hidden="1">
      <c r="A17" s="143" t="s">
        <v>4</v>
      </c>
      <c r="B17" s="355"/>
      <c r="C17" s="435"/>
      <c r="D17" s="435"/>
      <c r="E17" s="435"/>
      <c r="F17" s="435"/>
    </row>
    <row r="18" spans="1:6" ht="15" hidden="1">
      <c r="A18" s="332" t="s">
        <v>245</v>
      </c>
      <c r="B18" s="534">
        <v>241</v>
      </c>
      <c r="C18" s="434">
        <f>main1!AD83</f>
        <v>0</v>
      </c>
      <c r="D18" s="434">
        <f>main1!AE83</f>
        <v>0</v>
      </c>
      <c r="E18" s="434">
        <f>main1!AF83</f>
        <v>0</v>
      </c>
      <c r="F18" s="434">
        <f>main1!AG83</f>
        <v>0</v>
      </c>
    </row>
    <row r="19" spans="1:6" ht="15" hidden="1">
      <c r="A19" s="332" t="s">
        <v>246</v>
      </c>
      <c r="B19" s="534">
        <v>242</v>
      </c>
      <c r="C19" s="434">
        <f>main1!AD84</f>
        <v>0</v>
      </c>
      <c r="D19" s="434">
        <f>main1!AE84</f>
        <v>0</v>
      </c>
      <c r="E19" s="434">
        <f>main1!AF84</f>
        <v>0</v>
      </c>
      <c r="F19" s="434">
        <f>main1!AG84</f>
        <v>0</v>
      </c>
    </row>
    <row r="20" spans="1:6" ht="30" hidden="1">
      <c r="A20" s="337" t="s">
        <v>258</v>
      </c>
      <c r="B20" s="534">
        <v>243</v>
      </c>
      <c r="C20" s="434">
        <f>main1!AD85</f>
        <v>0</v>
      </c>
      <c r="D20" s="434">
        <f>main1!AE85</f>
        <v>0</v>
      </c>
      <c r="E20" s="434">
        <f>main1!AF85</f>
        <v>0</v>
      </c>
      <c r="F20" s="434">
        <f>main1!AG85</f>
        <v>0</v>
      </c>
    </row>
    <row r="21" spans="1:6" ht="15.75" hidden="1">
      <c r="A21" s="89" t="s">
        <v>237</v>
      </c>
      <c r="B21" s="532">
        <v>25</v>
      </c>
      <c r="C21" s="435">
        <f>main1!AD86</f>
        <v>0</v>
      </c>
      <c r="D21" s="435">
        <f>main1!AE86</f>
        <v>0</v>
      </c>
      <c r="E21" s="435">
        <f>main1!AF86</f>
        <v>0</v>
      </c>
      <c r="F21" s="435" t="str">
        <f>main1!AG86</f>
        <v> </v>
      </c>
    </row>
    <row r="22" spans="1:6" ht="18.75" customHeight="1">
      <c r="A22" s="89" t="s">
        <v>233</v>
      </c>
      <c r="B22" s="532">
        <v>27</v>
      </c>
      <c r="C22" s="435">
        <f>main1!AD88</f>
        <v>13369.2</v>
      </c>
      <c r="D22" s="435">
        <f>main1!AE88</f>
        <v>7350.2</v>
      </c>
      <c r="E22" s="435">
        <f>main1!AF88</f>
        <v>-6019.000000000001</v>
      </c>
      <c r="F22" s="435">
        <f>main1!AG88</f>
        <v>54.978607545702054</v>
      </c>
    </row>
    <row r="23" spans="1:6" ht="15.75">
      <c r="A23" s="89" t="s">
        <v>232</v>
      </c>
      <c r="B23" s="532">
        <v>28</v>
      </c>
      <c r="C23" s="435">
        <f>main1!AD89</f>
        <v>1.2</v>
      </c>
      <c r="D23" s="435">
        <f>main1!AE89</f>
        <v>0.7</v>
      </c>
      <c r="E23" s="435">
        <f>main1!AF89</f>
        <v>-0.5</v>
      </c>
      <c r="F23" s="435">
        <f>main1!AG89</f>
        <v>58.333333333333336</v>
      </c>
    </row>
    <row r="24" spans="1:6" ht="18.75">
      <c r="A24" s="520" t="s">
        <v>222</v>
      </c>
      <c r="B24" s="527">
        <v>3</v>
      </c>
      <c r="C24" s="516">
        <f>main1!AD95</f>
        <v>13.299999999999999</v>
      </c>
      <c r="D24" s="516">
        <f>main1!AE95</f>
        <v>4.2</v>
      </c>
      <c r="E24" s="516">
        <f>main1!AF95</f>
        <v>-9.099999999999998</v>
      </c>
      <c r="F24" s="516">
        <f>main1!AG95</f>
        <v>31.578947368421055</v>
      </c>
    </row>
    <row r="25" spans="1:6" ht="15.75">
      <c r="A25" s="89" t="s">
        <v>223</v>
      </c>
      <c r="B25" s="623">
        <v>31</v>
      </c>
      <c r="C25" s="435">
        <f>main1!AD96</f>
        <v>11.1</v>
      </c>
      <c r="D25" s="435">
        <f>main1!AE96</f>
        <v>2.9</v>
      </c>
      <c r="E25" s="435">
        <f>main1!AF96</f>
        <v>-8.2</v>
      </c>
      <c r="F25" s="435">
        <f>main1!AG96</f>
        <v>26.126126126126124</v>
      </c>
    </row>
    <row r="26" spans="1:6" ht="18.75">
      <c r="A26" s="143" t="s">
        <v>15</v>
      </c>
      <c r="B26" s="623"/>
      <c r="C26" s="498"/>
      <c r="D26" s="498"/>
      <c r="E26" s="498"/>
      <c r="F26" s="498"/>
    </row>
    <row r="27" spans="1:6" ht="15">
      <c r="A27" s="332" t="s">
        <v>243</v>
      </c>
      <c r="B27" s="624">
        <v>3192</v>
      </c>
      <c r="C27" s="426">
        <f>main1!AD98</f>
        <v>5.5</v>
      </c>
      <c r="D27" s="426">
        <f>main1!AE98</f>
        <v>2</v>
      </c>
      <c r="E27" s="426">
        <f>main1!AF98</f>
        <v>-3.5</v>
      </c>
      <c r="F27" s="426">
        <f>main1!AG98</f>
        <v>36.36363636363637</v>
      </c>
    </row>
    <row r="28" spans="1:6" ht="15.75">
      <c r="A28" s="89" t="s">
        <v>225</v>
      </c>
      <c r="B28" s="623">
        <v>33</v>
      </c>
      <c r="C28" s="433">
        <f>main1!AD100</f>
        <v>2</v>
      </c>
      <c r="D28" s="433">
        <f>main1!AE100</f>
        <v>1.1</v>
      </c>
      <c r="E28" s="433">
        <f>main1!AF100</f>
        <v>-0.8999999999999999</v>
      </c>
      <c r="F28" s="433">
        <f>main1!AG100</f>
        <v>55.00000000000001</v>
      </c>
    </row>
    <row r="29" spans="1:6" ht="31.5" hidden="1">
      <c r="A29" s="89" t="s">
        <v>296</v>
      </c>
      <c r="B29" s="625" t="s">
        <v>297</v>
      </c>
      <c r="C29" s="433">
        <f>main1!AD101</f>
        <v>0.2</v>
      </c>
      <c r="D29" s="433">
        <f>main1!AE101</f>
        <v>0.2</v>
      </c>
      <c r="E29" s="433">
        <f>main1!AF101</f>
        <v>0</v>
      </c>
      <c r="F29" s="433">
        <f>main1!AG101</f>
        <v>100</v>
      </c>
    </row>
    <row r="30" spans="1:6" ht="31.5">
      <c r="A30" s="537" t="s">
        <v>296</v>
      </c>
      <c r="B30" s="449" t="s">
        <v>297</v>
      </c>
      <c r="C30" s="626">
        <f>main1!AD101</f>
        <v>0.2</v>
      </c>
      <c r="D30" s="626">
        <f>main1!AE101</f>
        <v>0.2</v>
      </c>
      <c r="E30" s="626">
        <f>main1!AF101</f>
        <v>0</v>
      </c>
      <c r="F30" s="626">
        <f>main1!AG101</f>
        <v>100</v>
      </c>
    </row>
  </sheetData>
  <sheetProtection/>
  <mergeCells count="10">
    <mergeCell ref="A2:F2"/>
    <mergeCell ref="A3:F3"/>
    <mergeCell ref="A8:A9"/>
    <mergeCell ref="B8:B9"/>
    <mergeCell ref="C8:C9"/>
    <mergeCell ref="D8:D9"/>
    <mergeCell ref="E8:F8"/>
    <mergeCell ref="A5:F5"/>
    <mergeCell ref="A6:F6"/>
    <mergeCell ref="A4:F4"/>
  </mergeCells>
  <printOptions horizontalCentered="1"/>
  <pageMargins left="0" right="0" top="0.3937007874015748" bottom="0.1968503937007874" header="0" footer="0"/>
  <pageSetup horizontalDpi="600" verticalDpi="600" orientation="portrait" paperSize="9" scale="90"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I30"/>
  <sheetViews>
    <sheetView showZeros="0" view="pageBreakPreview" zoomScaleSheetLayoutView="100" zoomScalePageLayoutView="0" workbookViewId="0" topLeftCell="A1">
      <selection activeCell="A21" sqref="A16:IV21"/>
    </sheetView>
  </sheetViews>
  <sheetFormatPr defaultColWidth="9.140625" defaultRowHeight="15"/>
  <cols>
    <col min="1" max="1" width="40.8515625" style="0" customWidth="1"/>
    <col min="2" max="2" width="9.00390625" style="0" customWidth="1"/>
    <col min="3" max="3" width="12.28125" style="0" customWidth="1"/>
    <col min="4" max="4" width="10.421875" style="0" customWidth="1"/>
    <col min="5" max="5" width="13.421875" style="0" customWidth="1"/>
  </cols>
  <sheetData>
    <row r="1" spans="3:6" ht="33" customHeight="1">
      <c r="C1" s="13"/>
      <c r="D1" s="13"/>
      <c r="E1" s="13"/>
      <c r="F1" s="414" t="s">
        <v>318</v>
      </c>
    </row>
    <row r="2" spans="1:6" ht="20.25">
      <c r="A2" s="829" t="s">
        <v>321</v>
      </c>
      <c r="B2" s="829"/>
      <c r="C2" s="829"/>
      <c r="D2" s="829"/>
      <c r="E2" s="829"/>
      <c r="F2" s="829"/>
    </row>
    <row r="3" spans="1:9" ht="20.25">
      <c r="A3" s="829" t="s">
        <v>312</v>
      </c>
      <c r="B3" s="829"/>
      <c r="C3" s="829"/>
      <c r="D3" s="829"/>
      <c r="E3" s="829"/>
      <c r="F3" s="829"/>
      <c r="G3" s="20"/>
      <c r="H3" s="20"/>
      <c r="I3" s="20"/>
    </row>
    <row r="4" spans="1:6" ht="20.25">
      <c r="A4" s="829" t="s">
        <v>305</v>
      </c>
      <c r="B4" s="829"/>
      <c r="C4" s="829"/>
      <c r="D4" s="829"/>
      <c r="E4" s="829"/>
      <c r="F4" s="829"/>
    </row>
    <row r="5" spans="1:6" ht="20.25" customHeight="1">
      <c r="A5" s="830" t="str">
        <f>main1!A4</f>
        <v>la situația din 30 iunie 2016</v>
      </c>
      <c r="B5" s="830"/>
      <c r="C5" s="830"/>
      <c r="D5" s="830"/>
      <c r="E5" s="830"/>
      <c r="F5" s="830"/>
    </row>
    <row r="6" spans="1:6" ht="20.25" customHeight="1">
      <c r="A6" s="832" t="s">
        <v>302</v>
      </c>
      <c r="B6" s="832"/>
      <c r="C6" s="832"/>
      <c r="D6" s="832"/>
      <c r="E6" s="832"/>
      <c r="F6" s="832"/>
    </row>
    <row r="7" spans="1:6" ht="21" customHeight="1">
      <c r="A7" s="12"/>
      <c r="B7" s="12"/>
      <c r="C7" s="12"/>
      <c r="D7" s="12"/>
      <c r="E7" s="12" t="s">
        <v>1</v>
      </c>
      <c r="F7" s="413" t="s">
        <v>26</v>
      </c>
    </row>
    <row r="8" spans="1:6" ht="35.25" customHeight="1">
      <c r="A8" s="850" t="s">
        <v>40</v>
      </c>
      <c r="B8" s="851" t="s">
        <v>244</v>
      </c>
      <c r="C8" s="853" t="s">
        <v>33</v>
      </c>
      <c r="D8" s="853" t="s">
        <v>41</v>
      </c>
      <c r="E8" s="856" t="s">
        <v>34</v>
      </c>
      <c r="F8" s="857"/>
    </row>
    <row r="9" spans="1:6" ht="31.5">
      <c r="A9" s="850"/>
      <c r="B9" s="852"/>
      <c r="C9" s="854"/>
      <c r="D9" s="854"/>
      <c r="E9" s="502" t="s">
        <v>311</v>
      </c>
      <c r="F9" s="502" t="s">
        <v>36</v>
      </c>
    </row>
    <row r="10" spans="1:6" ht="15">
      <c r="A10" s="28">
        <v>1</v>
      </c>
      <c r="B10" s="28">
        <v>2</v>
      </c>
      <c r="C10" s="28">
        <v>3</v>
      </c>
      <c r="D10" s="28">
        <v>4</v>
      </c>
      <c r="E10" s="28">
        <v>5</v>
      </c>
      <c r="F10" s="28">
        <v>6</v>
      </c>
    </row>
    <row r="11" spans="1:6" ht="24" customHeight="1">
      <c r="A11" s="511" t="s">
        <v>67</v>
      </c>
      <c r="B11" s="531" t="s">
        <v>66</v>
      </c>
      <c r="C11" s="513">
        <f>main1!AK76</f>
        <v>5160.099999999999</v>
      </c>
      <c r="D11" s="513">
        <f>main1!AL76</f>
        <v>2243</v>
      </c>
      <c r="E11" s="513">
        <f>main1!AM76</f>
        <v>-2917.0999999999995</v>
      </c>
      <c r="F11" s="513">
        <f>main1!AN76</f>
        <v>43.46814984205733</v>
      </c>
    </row>
    <row r="12" spans="1:6" ht="13.5" customHeight="1">
      <c r="A12" s="269" t="s">
        <v>23</v>
      </c>
      <c r="B12" s="528"/>
      <c r="C12" s="516"/>
      <c r="D12" s="516"/>
      <c r="E12" s="516"/>
      <c r="F12" s="516"/>
    </row>
    <row r="13" spans="1:6" ht="18.75">
      <c r="A13" s="515" t="s">
        <v>68</v>
      </c>
      <c r="B13" s="527">
        <v>2</v>
      </c>
      <c r="C13" s="516">
        <f>main1!AK78</f>
        <v>5088.4</v>
      </c>
      <c r="D13" s="516">
        <f>main1!AL78</f>
        <v>2233.5</v>
      </c>
      <c r="E13" s="516">
        <f>main1!AM78</f>
        <v>-2854.8999999999996</v>
      </c>
      <c r="F13" s="516">
        <f>main1!AN78</f>
        <v>43.89395487776119</v>
      </c>
    </row>
    <row r="14" spans="1:6" ht="18" customHeight="1">
      <c r="A14" s="89" t="s">
        <v>236</v>
      </c>
      <c r="B14" s="532">
        <v>21</v>
      </c>
      <c r="C14" s="435">
        <f>main1!AK79</f>
        <v>50.2</v>
      </c>
      <c r="D14" s="435">
        <f>main1!AL79</f>
        <v>23.3</v>
      </c>
      <c r="E14" s="435">
        <f>main1!AM79</f>
        <v>-26.900000000000002</v>
      </c>
      <c r="F14" s="435">
        <f>main1!AN79</f>
        <v>46.41434262948207</v>
      </c>
    </row>
    <row r="15" spans="1:6" ht="21" customHeight="1">
      <c r="A15" s="89" t="s">
        <v>235</v>
      </c>
      <c r="B15" s="532">
        <v>22</v>
      </c>
      <c r="C15" s="435">
        <f>main1!AK80</f>
        <v>5037.9</v>
      </c>
      <c r="D15" s="435">
        <f>main1!AL80</f>
        <v>2210</v>
      </c>
      <c r="E15" s="435">
        <f>main1!AM80</f>
        <v>-2827.8999999999996</v>
      </c>
      <c r="F15" s="435">
        <f>main1!AN80</f>
        <v>43.86748446773458</v>
      </c>
    </row>
    <row r="16" spans="1:6" ht="15.75" hidden="1">
      <c r="A16" s="89" t="s">
        <v>234</v>
      </c>
      <c r="B16" s="532">
        <v>24</v>
      </c>
      <c r="C16" s="435">
        <f>main1!AK81</f>
        <v>0</v>
      </c>
      <c r="D16" s="435">
        <f>main1!AL81</f>
        <v>0</v>
      </c>
      <c r="E16" s="435">
        <f>main1!AM81</f>
        <v>0</v>
      </c>
      <c r="F16" s="435" t="str">
        <f>main1!AN81</f>
        <v> </v>
      </c>
    </row>
    <row r="17" spans="1:6" ht="18.75" hidden="1">
      <c r="A17" s="143" t="s">
        <v>4</v>
      </c>
      <c r="B17" s="532"/>
      <c r="C17" s="529"/>
      <c r="D17" s="529"/>
      <c r="E17" s="529"/>
      <c r="F17" s="529"/>
    </row>
    <row r="18" spans="1:6" ht="15" hidden="1">
      <c r="A18" s="332" t="s">
        <v>245</v>
      </c>
      <c r="B18" s="534">
        <v>241</v>
      </c>
      <c r="C18" s="434">
        <f>main1!AK83</f>
        <v>0</v>
      </c>
      <c r="D18" s="434">
        <f>main1!AL83</f>
        <v>0</v>
      </c>
      <c r="E18" s="434">
        <f>main1!AM83</f>
        <v>0</v>
      </c>
      <c r="F18" s="434" t="str">
        <f>main1!AN83</f>
        <v> </v>
      </c>
    </row>
    <row r="19" spans="1:6" ht="15" hidden="1">
      <c r="A19" s="332" t="s">
        <v>246</v>
      </c>
      <c r="B19" s="534">
        <v>242</v>
      </c>
      <c r="C19" s="434">
        <f>main1!AK84</f>
        <v>0</v>
      </c>
      <c r="D19" s="434">
        <f>main1!AL84</f>
        <v>0</v>
      </c>
      <c r="E19" s="434">
        <f>main1!AM84</f>
        <v>0</v>
      </c>
      <c r="F19" s="434" t="str">
        <f>main1!AN84</f>
        <v> </v>
      </c>
    </row>
    <row r="20" spans="1:6" ht="30" hidden="1">
      <c r="A20" s="337" t="s">
        <v>258</v>
      </c>
      <c r="B20" s="534">
        <v>243</v>
      </c>
      <c r="C20" s="434">
        <f>main1!AK85</f>
        <v>0</v>
      </c>
      <c r="D20" s="434">
        <f>main1!AL85</f>
        <v>0</v>
      </c>
      <c r="E20" s="434">
        <f>main1!AM85</f>
        <v>0</v>
      </c>
      <c r="F20" s="434">
        <f>main1!AN85</f>
        <v>0</v>
      </c>
    </row>
    <row r="21" spans="1:6" ht="15.75" hidden="1">
      <c r="A21" s="89" t="s">
        <v>237</v>
      </c>
      <c r="B21" s="532">
        <v>25</v>
      </c>
      <c r="C21" s="435">
        <f>main1!AK86</f>
        <v>0</v>
      </c>
      <c r="D21" s="435">
        <f>main1!AL86</f>
        <v>0</v>
      </c>
      <c r="E21" s="435">
        <f>main1!AM86</f>
        <v>0</v>
      </c>
      <c r="F21" s="435" t="str">
        <f>main1!AN86</f>
        <v> </v>
      </c>
    </row>
    <row r="22" spans="1:6" ht="15.75">
      <c r="A22" s="89" t="s">
        <v>233</v>
      </c>
      <c r="B22" s="532">
        <v>27</v>
      </c>
      <c r="C22" s="435">
        <f>main1!AK88</f>
        <v>0.3</v>
      </c>
      <c r="D22" s="435">
        <f>main1!AL88</f>
        <v>0.2</v>
      </c>
      <c r="E22" s="435">
        <f>main1!AM88</f>
        <v>-0.09999999999999998</v>
      </c>
      <c r="F22" s="435">
        <f>main1!AN88</f>
        <v>66.66666666666667</v>
      </c>
    </row>
    <row r="23" spans="1:6" ht="15.75" hidden="1">
      <c r="A23" s="89" t="s">
        <v>232</v>
      </c>
      <c r="B23" s="532">
        <v>28</v>
      </c>
      <c r="C23" s="435">
        <f>main1!AK89</f>
        <v>0</v>
      </c>
      <c r="D23" s="435">
        <f>main1!AL89</f>
        <v>0</v>
      </c>
      <c r="E23" s="435">
        <f>main1!AM89</f>
        <v>0</v>
      </c>
      <c r="F23" s="435" t="str">
        <f>main1!AN89</f>
        <v> </v>
      </c>
    </row>
    <row r="24" spans="1:6" ht="18.75">
      <c r="A24" s="520" t="s">
        <v>222</v>
      </c>
      <c r="B24" s="527">
        <v>3</v>
      </c>
      <c r="C24" s="516">
        <f>main1!AK95</f>
        <v>71.69999999999999</v>
      </c>
      <c r="D24" s="516">
        <f>main1!AL95</f>
        <v>9.5</v>
      </c>
      <c r="E24" s="516">
        <f>main1!AM95</f>
        <v>-62.19999999999999</v>
      </c>
      <c r="F24" s="516">
        <f>main1!AN95</f>
        <v>13.249651324965134</v>
      </c>
    </row>
    <row r="25" spans="1:6" ht="21" customHeight="1">
      <c r="A25" s="89" t="s">
        <v>223</v>
      </c>
      <c r="B25" s="532">
        <v>31</v>
      </c>
      <c r="C25" s="435">
        <f>main1!AK96</f>
        <v>70.6</v>
      </c>
      <c r="D25" s="435">
        <f>main1!AL96</f>
        <v>9</v>
      </c>
      <c r="E25" s="435">
        <f>main1!AM96</f>
        <v>-61.599999999999994</v>
      </c>
      <c r="F25" s="435">
        <f>main1!AN96</f>
        <v>12.747875354107649</v>
      </c>
    </row>
    <row r="26" spans="1:6" ht="14.25" customHeight="1">
      <c r="A26" s="143" t="s">
        <v>15</v>
      </c>
      <c r="B26" s="532"/>
      <c r="C26" s="529"/>
      <c r="D26" s="529"/>
      <c r="E26" s="529"/>
      <c r="F26" s="529"/>
    </row>
    <row r="27" spans="1:6" ht="15">
      <c r="A27" s="332" t="s">
        <v>243</v>
      </c>
      <c r="B27" s="534">
        <v>3192</v>
      </c>
      <c r="C27" s="434">
        <f>main1!AK98</f>
        <v>12.2</v>
      </c>
      <c r="D27" s="434">
        <f>main1!AL98</f>
        <v>2.4</v>
      </c>
      <c r="E27" s="434">
        <f>main1!AM98</f>
        <v>-9.799999999999999</v>
      </c>
      <c r="F27" s="434">
        <f>main1!AN98</f>
        <v>19.672131147540984</v>
      </c>
    </row>
    <row r="28" spans="1:6" ht="15.75" hidden="1">
      <c r="A28" s="89" t="s">
        <v>224</v>
      </c>
      <c r="B28" s="532">
        <v>32</v>
      </c>
      <c r="C28" s="435">
        <f>main1!AK99</f>
        <v>0</v>
      </c>
      <c r="D28" s="435">
        <f>main1!AL99</f>
        <v>0</v>
      </c>
      <c r="E28" s="435">
        <f>main1!AM99</f>
        <v>0</v>
      </c>
      <c r="F28" s="435" t="str">
        <f>main1!AN99</f>
        <v> </v>
      </c>
    </row>
    <row r="29" spans="1:6" ht="20.25" customHeight="1">
      <c r="A29" s="89" t="s">
        <v>225</v>
      </c>
      <c r="B29" s="532">
        <v>33</v>
      </c>
      <c r="C29" s="435">
        <f>main1!AK100</f>
        <v>1.1</v>
      </c>
      <c r="D29" s="435">
        <f>main1!AL100</f>
        <v>0.5</v>
      </c>
      <c r="E29" s="435">
        <f>main1!AM100</f>
        <v>-0.6000000000000001</v>
      </c>
      <c r="F29" s="435">
        <f>main1!AN100</f>
        <v>45.45454545454545</v>
      </c>
    </row>
    <row r="30" spans="1:6" ht="47.25" hidden="1">
      <c r="A30" s="89" t="s">
        <v>296</v>
      </c>
      <c r="B30" s="510" t="s">
        <v>297</v>
      </c>
      <c r="C30" s="435">
        <f>main1!AK101</f>
        <v>0</v>
      </c>
      <c r="D30" s="435">
        <f>main1!AL101</f>
        <v>0</v>
      </c>
      <c r="E30" s="435">
        <f>main1!AM101</f>
        <v>0</v>
      </c>
      <c r="F30" s="435">
        <f>main1!AN101</f>
        <v>0</v>
      </c>
    </row>
  </sheetData>
  <sheetProtection/>
  <mergeCells count="10">
    <mergeCell ref="A8:A9"/>
    <mergeCell ref="B8:B9"/>
    <mergeCell ref="C8:C9"/>
    <mergeCell ref="D8:D9"/>
    <mergeCell ref="E8:F8"/>
    <mergeCell ref="A2:F2"/>
    <mergeCell ref="A3:F3"/>
    <mergeCell ref="A4:F4"/>
    <mergeCell ref="A5:F5"/>
    <mergeCell ref="A6:F6"/>
  </mergeCells>
  <printOptions horizontalCentered="1"/>
  <pageMargins left="0" right="0" top="0.3937007874015748" bottom="0.1968503937007874" header="0" footer="0"/>
  <pageSetup horizontalDpi="600" verticalDpi="600" orientation="portrait" paperSize="9" scale="90"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31"/>
  <sheetViews>
    <sheetView showZeros="0" view="pageBreakPreview" zoomScaleSheetLayoutView="100" zoomScalePageLayoutView="0" workbookViewId="0" topLeftCell="A10">
      <selection activeCell="C25" sqref="C25"/>
    </sheetView>
  </sheetViews>
  <sheetFormatPr defaultColWidth="9.140625" defaultRowHeight="15"/>
  <cols>
    <col min="1" max="1" width="48.140625" style="0" customWidth="1"/>
    <col min="2" max="2" width="10.57421875" style="0" customWidth="1"/>
    <col min="3" max="3" width="12.140625" style="0" customWidth="1"/>
    <col min="4" max="6" width="10.00390625" style="0" customWidth="1"/>
    <col min="7" max="7" width="13.28125" style="0" customWidth="1"/>
    <col min="8" max="8" width="8.140625" style="0" customWidth="1"/>
  </cols>
  <sheetData>
    <row r="1" spans="1:8" ht="32.25" customHeight="1">
      <c r="A1" s="29"/>
      <c r="B1" s="29"/>
      <c r="C1" s="13"/>
      <c r="D1" s="13"/>
      <c r="E1" s="13"/>
      <c r="F1" s="13"/>
      <c r="G1" s="13"/>
      <c r="H1" s="414" t="s">
        <v>319</v>
      </c>
    </row>
    <row r="2" spans="1:8" ht="20.25">
      <c r="A2" s="829" t="s">
        <v>321</v>
      </c>
      <c r="B2" s="829"/>
      <c r="C2" s="829"/>
      <c r="D2" s="829"/>
      <c r="E2" s="829"/>
      <c r="F2" s="829"/>
      <c r="G2" s="829"/>
      <c r="H2" s="829"/>
    </row>
    <row r="3" spans="1:8" ht="20.25">
      <c r="A3" s="829" t="s">
        <v>313</v>
      </c>
      <c r="B3" s="829"/>
      <c r="C3" s="829"/>
      <c r="D3" s="829"/>
      <c r="E3" s="829"/>
      <c r="F3" s="829"/>
      <c r="G3" s="829"/>
      <c r="H3" s="829"/>
    </row>
    <row r="4" spans="1:8" ht="20.25">
      <c r="A4" s="829" t="s">
        <v>305</v>
      </c>
      <c r="B4" s="829"/>
      <c r="C4" s="829"/>
      <c r="D4" s="829"/>
      <c r="E4" s="829"/>
      <c r="F4" s="829"/>
      <c r="G4" s="829"/>
      <c r="H4" s="829"/>
    </row>
    <row r="5" spans="1:8" ht="20.25" customHeight="1">
      <c r="A5" s="830" t="str">
        <f>main1!A4</f>
        <v>la situația din 30 iunie 2016</v>
      </c>
      <c r="B5" s="830"/>
      <c r="C5" s="830"/>
      <c r="D5" s="830"/>
      <c r="E5" s="830"/>
      <c r="F5" s="830"/>
      <c r="G5" s="830"/>
      <c r="H5" s="830"/>
    </row>
    <row r="6" spans="1:8" ht="20.25" customHeight="1">
      <c r="A6" s="12"/>
      <c r="B6" s="12"/>
      <c r="C6" s="12"/>
      <c r="D6" s="12"/>
      <c r="E6" s="12"/>
      <c r="F6" s="12"/>
      <c r="G6" s="12" t="s">
        <v>1</v>
      </c>
      <c r="H6" s="15" t="s">
        <v>26</v>
      </c>
    </row>
    <row r="7" spans="1:8" ht="33.75" customHeight="1">
      <c r="A7" s="850" t="s">
        <v>40</v>
      </c>
      <c r="B7" s="851" t="s">
        <v>244</v>
      </c>
      <c r="C7" s="850" t="s">
        <v>33</v>
      </c>
      <c r="D7" s="850" t="s">
        <v>41</v>
      </c>
      <c r="E7" s="828" t="s">
        <v>330</v>
      </c>
      <c r="F7" s="828"/>
      <c r="G7" s="850" t="s">
        <v>34</v>
      </c>
      <c r="H7" s="850"/>
    </row>
    <row r="8" spans="1:8" ht="31.5">
      <c r="A8" s="850"/>
      <c r="B8" s="852"/>
      <c r="C8" s="850"/>
      <c r="D8" s="850"/>
      <c r="E8" s="631" t="s">
        <v>332</v>
      </c>
      <c r="F8" s="631" t="s">
        <v>331</v>
      </c>
      <c r="G8" s="502" t="s">
        <v>320</v>
      </c>
      <c r="H8" s="502" t="s">
        <v>36</v>
      </c>
    </row>
    <row r="9" spans="1:8" ht="15">
      <c r="A9" s="28">
        <v>1</v>
      </c>
      <c r="B9" s="270">
        <v>2</v>
      </c>
      <c r="C9" s="28">
        <v>3</v>
      </c>
      <c r="D9" s="28">
        <v>4</v>
      </c>
      <c r="E9" s="28"/>
      <c r="F9" s="28">
        <v>5</v>
      </c>
      <c r="G9" s="28">
        <v>6</v>
      </c>
      <c r="H9" s="28">
        <v>7</v>
      </c>
    </row>
    <row r="10" spans="1:8" ht="19.5">
      <c r="A10" s="511" t="s">
        <v>67</v>
      </c>
      <c r="B10" s="526" t="s">
        <v>66</v>
      </c>
      <c r="C10" s="513">
        <f>main1!AR76</f>
        <v>11888.9</v>
      </c>
      <c r="D10" s="513">
        <f>main1!AS76</f>
        <v>5146.5</v>
      </c>
      <c r="E10" s="513">
        <f>main1!AT76</f>
        <v>5076.1</v>
      </c>
      <c r="F10" s="513">
        <f>main1!AU76</f>
        <v>70.39999999999999</v>
      </c>
      <c r="G10" s="513">
        <f>main1!AV76</f>
        <v>-6742.4</v>
      </c>
      <c r="H10" s="513">
        <f>main1!AW76</f>
        <v>43.28827730067542</v>
      </c>
    </row>
    <row r="11" spans="1:8" ht="15">
      <c r="A11" s="269" t="s">
        <v>23</v>
      </c>
      <c r="B11" s="523"/>
      <c r="C11" s="431"/>
      <c r="D11" s="431"/>
      <c r="E11" s="431"/>
      <c r="F11" s="431"/>
      <c r="G11" s="431"/>
      <c r="H11" s="431"/>
    </row>
    <row r="12" spans="1:8" ht="18.75">
      <c r="A12" s="515" t="s">
        <v>68</v>
      </c>
      <c r="B12" s="522">
        <v>2</v>
      </c>
      <c r="C12" s="516">
        <f>main1!AR78</f>
        <v>9500.699999999999</v>
      </c>
      <c r="D12" s="516">
        <f>main1!AS78</f>
        <v>4505.9</v>
      </c>
      <c r="E12" s="516">
        <f>main1!AT78</f>
        <v>4504.099999999999</v>
      </c>
      <c r="F12" s="516">
        <f>main1!AU78</f>
        <v>1.7999999999999998</v>
      </c>
      <c r="G12" s="516">
        <f>main1!AV78</f>
        <v>-4994.799999999999</v>
      </c>
      <c r="H12" s="516">
        <f>main1!AW78</f>
        <v>47.42703169240162</v>
      </c>
    </row>
    <row r="13" spans="1:8" ht="15.75">
      <c r="A13" s="89" t="s">
        <v>236</v>
      </c>
      <c r="B13" s="524">
        <v>21</v>
      </c>
      <c r="C13" s="435">
        <f>main1!AR79</f>
        <v>6110.7</v>
      </c>
      <c r="D13" s="435">
        <f>main1!AS79</f>
        <v>3092.3</v>
      </c>
      <c r="E13" s="435">
        <f>main1!AT79</f>
        <v>3092</v>
      </c>
      <c r="F13" s="435">
        <f>main1!AU79</f>
        <v>0.3</v>
      </c>
      <c r="G13" s="435">
        <f>main1!AV79</f>
        <v>-3018.3999999999996</v>
      </c>
      <c r="H13" s="435">
        <f>main1!AW79</f>
        <v>50.604677041910094</v>
      </c>
    </row>
    <row r="14" spans="1:8" ht="15.75">
      <c r="A14" s="89" t="s">
        <v>235</v>
      </c>
      <c r="B14" s="524">
        <v>22</v>
      </c>
      <c r="C14" s="435">
        <f>main1!AR80</f>
        <v>2385.6</v>
      </c>
      <c r="D14" s="435">
        <f>main1!AS80</f>
        <v>939.2</v>
      </c>
      <c r="E14" s="435">
        <f>main1!AT80</f>
        <v>939.1</v>
      </c>
      <c r="F14" s="435">
        <f>main1!AU80</f>
        <v>0.1</v>
      </c>
      <c r="G14" s="435">
        <f>main1!AV80</f>
        <v>-1446.3999999999999</v>
      </c>
      <c r="H14" s="435">
        <f>main1!AW80</f>
        <v>39.36955063715627</v>
      </c>
    </row>
    <row r="15" spans="1:8" ht="15.75">
      <c r="A15" s="89" t="s">
        <v>234</v>
      </c>
      <c r="B15" s="524">
        <v>24</v>
      </c>
      <c r="C15" s="435">
        <f>main1!AR81</f>
        <v>68.5</v>
      </c>
      <c r="D15" s="435">
        <f>main1!AS81</f>
        <v>40.6</v>
      </c>
      <c r="E15" s="435">
        <f>main1!AT81</f>
        <v>40.6</v>
      </c>
      <c r="F15" s="435">
        <f>main1!AU81</f>
        <v>0</v>
      </c>
      <c r="G15" s="435">
        <f>main1!AV81</f>
        <v>-27.9</v>
      </c>
      <c r="H15" s="435">
        <f>main1!AW81</f>
        <v>59.270072992700726</v>
      </c>
    </row>
    <row r="16" spans="1:8" ht="15" hidden="1">
      <c r="A16" s="143" t="s">
        <v>4</v>
      </c>
      <c r="B16" s="523"/>
      <c r="C16" s="431"/>
      <c r="D16" s="431"/>
      <c r="E16" s="431"/>
      <c r="F16" s="431"/>
      <c r="G16" s="431"/>
      <c r="H16" s="431"/>
    </row>
    <row r="17" spans="1:8" ht="15">
      <c r="A17" s="152" t="s">
        <v>245</v>
      </c>
      <c r="B17" s="525">
        <v>241</v>
      </c>
      <c r="C17" s="432">
        <f>main1!AR83</f>
        <v>52.8</v>
      </c>
      <c r="D17" s="432">
        <f>main1!AS83</f>
        <v>32.8</v>
      </c>
      <c r="E17" s="432">
        <f>main1!AT83</f>
        <v>32.8</v>
      </c>
      <c r="F17" s="432">
        <f>main1!AU83</f>
        <v>0</v>
      </c>
      <c r="G17" s="432">
        <f>main1!AV83</f>
        <v>-20</v>
      </c>
      <c r="H17" s="432">
        <f>main1!AW83</f>
        <v>62.121212121212125</v>
      </c>
    </row>
    <row r="18" spans="1:8" ht="15">
      <c r="A18" s="152" t="s">
        <v>246</v>
      </c>
      <c r="B18" s="525">
        <v>242</v>
      </c>
      <c r="C18" s="432">
        <f>main1!AR84</f>
        <v>8.9</v>
      </c>
      <c r="D18" s="432">
        <f>main1!AS84</f>
        <v>6</v>
      </c>
      <c r="E18" s="432">
        <f>main1!AT84</f>
        <v>6</v>
      </c>
      <c r="F18" s="432">
        <f>main1!AU84</f>
        <v>0</v>
      </c>
      <c r="G18" s="432">
        <f>main1!AV84</f>
        <v>-2.9000000000000004</v>
      </c>
      <c r="H18" s="432">
        <f>main1!AW84</f>
        <v>67.41573033707866</v>
      </c>
    </row>
    <row r="19" spans="1:8" ht="23.25" customHeight="1">
      <c r="A19" s="257" t="s">
        <v>258</v>
      </c>
      <c r="B19" s="525">
        <v>243</v>
      </c>
      <c r="C19" s="432">
        <f>main1!AR85</f>
        <v>6.7</v>
      </c>
      <c r="D19" s="432">
        <f>main1!AS85</f>
        <v>1.7</v>
      </c>
      <c r="E19" s="432">
        <f>main1!AT85</f>
        <v>1.7</v>
      </c>
      <c r="F19" s="432">
        <f>main1!AU85</f>
        <v>0</v>
      </c>
      <c r="G19" s="432">
        <f>main1!AV85</f>
        <v>-5</v>
      </c>
      <c r="H19" s="432">
        <f>main1!AW85</f>
        <v>25.37313432835821</v>
      </c>
    </row>
    <row r="20" spans="1:8" ht="15.75">
      <c r="A20" s="89" t="s">
        <v>237</v>
      </c>
      <c r="B20" s="524">
        <v>25</v>
      </c>
      <c r="C20" s="435">
        <f>main1!AR86</f>
        <v>358.8</v>
      </c>
      <c r="D20" s="435">
        <f>main1!AS86</f>
        <v>167.1</v>
      </c>
      <c r="E20" s="435">
        <f>main1!AT86</f>
        <v>167.1</v>
      </c>
      <c r="F20" s="435">
        <f>main1!AU86</f>
        <v>0</v>
      </c>
      <c r="G20" s="435">
        <f>main1!AV86</f>
        <v>-191.70000000000002</v>
      </c>
      <c r="H20" s="435">
        <f>main1!AW86</f>
        <v>46.57190635451505</v>
      </c>
    </row>
    <row r="21" spans="1:8" ht="15.75">
      <c r="A21" s="89" t="s">
        <v>326</v>
      </c>
      <c r="B21" s="524">
        <v>26</v>
      </c>
      <c r="C21" s="435">
        <f>main1!AR87</f>
        <v>7.6</v>
      </c>
      <c r="D21" s="435">
        <f>main1!AS87</f>
        <v>6.7</v>
      </c>
      <c r="E21" s="435">
        <f>main1!AT87</f>
        <v>6.7</v>
      </c>
      <c r="F21" s="435">
        <f>main1!AU87</f>
        <v>0</v>
      </c>
      <c r="G21" s="435">
        <f>main1!AV87</f>
        <v>-0.8999999999999995</v>
      </c>
      <c r="H21" s="435">
        <f>main1!AW87</f>
        <v>88.15789473684211</v>
      </c>
    </row>
    <row r="22" spans="1:8" ht="15.75">
      <c r="A22" s="89" t="s">
        <v>233</v>
      </c>
      <c r="B22" s="524">
        <v>27</v>
      </c>
      <c r="C22" s="435">
        <f>main1!AR88</f>
        <v>445.7</v>
      </c>
      <c r="D22" s="435">
        <f>main1!AS88</f>
        <v>222</v>
      </c>
      <c r="E22" s="435">
        <f>main1!AT88</f>
        <v>222</v>
      </c>
      <c r="F22" s="435">
        <f>main1!AU88</f>
        <v>0</v>
      </c>
      <c r="G22" s="435">
        <f>main1!AV88</f>
        <v>-223.7</v>
      </c>
      <c r="H22" s="435">
        <f>main1!AW88</f>
        <v>49.809288759255104</v>
      </c>
    </row>
    <row r="23" spans="1:8" ht="15.75">
      <c r="A23" s="89" t="s">
        <v>232</v>
      </c>
      <c r="B23" s="524">
        <v>28</v>
      </c>
      <c r="C23" s="435">
        <f>main1!AR89</f>
        <v>118</v>
      </c>
      <c r="D23" s="435">
        <f>main1!AS89</f>
        <v>32.2</v>
      </c>
      <c r="E23" s="435">
        <f>main1!AT89</f>
        <v>30.800000000000004</v>
      </c>
      <c r="F23" s="435">
        <f>main1!AU89</f>
        <v>1.4</v>
      </c>
      <c r="G23" s="435">
        <f>main1!AV89</f>
        <v>-85.8</v>
      </c>
      <c r="H23" s="435">
        <f>main1!AW89</f>
        <v>27.288135593220343</v>
      </c>
    </row>
    <row r="24" spans="1:8" ht="18" customHeight="1">
      <c r="A24" s="330" t="s">
        <v>231</v>
      </c>
      <c r="B24" s="546">
        <v>29</v>
      </c>
      <c r="C24" s="435">
        <f>main1!AR90</f>
        <v>5.8</v>
      </c>
      <c r="D24" s="435">
        <f>main1!AS90</f>
        <v>5.8</v>
      </c>
      <c r="E24" s="435">
        <f>main1!AT90</f>
        <v>5.8</v>
      </c>
      <c r="F24" s="435">
        <f>main1!AU90</f>
        <v>0</v>
      </c>
      <c r="G24" s="435">
        <f>main1!AV90</f>
        <v>0</v>
      </c>
      <c r="H24" s="435">
        <f>main1!AW90</f>
        <v>100</v>
      </c>
    </row>
    <row r="25" spans="1:8" s="503" customFormat="1" ht="18.75" customHeight="1">
      <c r="A25" s="564" t="s">
        <v>247</v>
      </c>
      <c r="B25" s="255">
        <v>291</v>
      </c>
      <c r="C25" s="432">
        <f>main1!AR91</f>
        <v>5.8</v>
      </c>
      <c r="D25" s="432">
        <f>main1!AS91</f>
        <v>5.8</v>
      </c>
      <c r="E25" s="432">
        <f>main1!AT91</f>
        <v>5.8</v>
      </c>
      <c r="F25" s="432">
        <f>main1!AU91</f>
        <v>0</v>
      </c>
      <c r="G25" s="432">
        <f>main1!AV91</f>
        <v>0</v>
      </c>
      <c r="H25" s="432">
        <f>main1!AW91</f>
        <v>100</v>
      </c>
    </row>
    <row r="26" spans="1:8" ht="18.75">
      <c r="A26" s="520" t="s">
        <v>222</v>
      </c>
      <c r="B26" s="522">
        <v>3</v>
      </c>
      <c r="C26" s="516">
        <f>main1!AR95</f>
        <v>2388.2000000000003</v>
      </c>
      <c r="D26" s="516">
        <f>main1!AS95</f>
        <v>640.5999999999999</v>
      </c>
      <c r="E26" s="516">
        <f>main1!AT95</f>
        <v>571.9999999999999</v>
      </c>
      <c r="F26" s="516">
        <f>main1!AU95</f>
        <v>68.6</v>
      </c>
      <c r="G26" s="516">
        <f>main1!AV95</f>
        <v>-1747.6000000000004</v>
      </c>
      <c r="H26" s="516">
        <f>main1!AW95</f>
        <v>26.8235491164894</v>
      </c>
    </row>
    <row r="27" spans="1:8" ht="15.75">
      <c r="A27" s="89" t="s">
        <v>223</v>
      </c>
      <c r="B27" s="524">
        <v>31</v>
      </c>
      <c r="C27" s="435">
        <f>main1!AR96</f>
        <v>1566.2</v>
      </c>
      <c r="D27" s="435">
        <f>main1!AS96</f>
        <v>311.9</v>
      </c>
      <c r="E27" s="435">
        <f>main1!AT96</f>
        <v>243.29999999999998</v>
      </c>
      <c r="F27" s="435">
        <f>main1!AU96</f>
        <v>68.6</v>
      </c>
      <c r="G27" s="435">
        <f>main1!AV96</f>
        <v>-1254.3000000000002</v>
      </c>
      <c r="H27" s="435">
        <f>main1!AW96</f>
        <v>19.91444259992338</v>
      </c>
    </row>
    <row r="28" spans="1:8" ht="15">
      <c r="A28" s="143" t="s">
        <v>15</v>
      </c>
      <c r="B28" s="523"/>
      <c r="C28" s="431">
        <f>main1!AR97</f>
        <v>0</v>
      </c>
      <c r="D28" s="431">
        <f>main1!AS97</f>
        <v>0</v>
      </c>
      <c r="E28" s="431">
        <f>main1!AT97</f>
        <v>0</v>
      </c>
      <c r="F28" s="431"/>
      <c r="G28" s="431">
        <f>main1!AV97</f>
        <v>0</v>
      </c>
      <c r="H28" s="431">
        <f>main1!AW97</f>
        <v>0</v>
      </c>
    </row>
    <row r="29" spans="1:8" ht="15">
      <c r="A29" s="258" t="s">
        <v>243</v>
      </c>
      <c r="B29" s="525">
        <v>3192</v>
      </c>
      <c r="C29" s="432">
        <f>main1!AR98</f>
        <v>519.5</v>
      </c>
      <c r="D29" s="432">
        <f>main1!AS98</f>
        <v>126.5</v>
      </c>
      <c r="E29" s="432">
        <f>main1!AT98</f>
        <v>74.5</v>
      </c>
      <c r="F29" s="432">
        <f>main1!AU98</f>
        <v>52</v>
      </c>
      <c r="G29" s="432">
        <f>main1!AV98</f>
        <v>-393</v>
      </c>
      <c r="H29" s="432">
        <f>main1!AW98</f>
        <v>24.350336862367662</v>
      </c>
    </row>
    <row r="30" spans="1:8" ht="15.75">
      <c r="A30" s="89" t="s">
        <v>225</v>
      </c>
      <c r="B30" s="524">
        <v>33</v>
      </c>
      <c r="C30" s="435">
        <f>main1!AR100</f>
        <v>1031.9</v>
      </c>
      <c r="D30" s="435">
        <f>main1!AS100</f>
        <v>381.2</v>
      </c>
      <c r="E30" s="435">
        <f>main1!AT100</f>
        <v>381.2</v>
      </c>
      <c r="F30" s="435">
        <f>main1!AU100</f>
        <v>0</v>
      </c>
      <c r="G30" s="435">
        <f>main1!AV100</f>
        <v>-650.7</v>
      </c>
      <c r="H30" s="435">
        <f>main1!AW100</f>
        <v>36.94156410504893</v>
      </c>
    </row>
    <row r="31" spans="1:8" ht="31.5">
      <c r="A31" s="89" t="s">
        <v>296</v>
      </c>
      <c r="B31" s="510" t="s">
        <v>297</v>
      </c>
      <c r="C31" s="435">
        <f>main1!AR101</f>
        <v>-209.9</v>
      </c>
      <c r="D31" s="435">
        <f>main1!AS101</f>
        <v>-52.5</v>
      </c>
      <c r="E31" s="435">
        <f>main1!AT101</f>
        <v>-52.5</v>
      </c>
      <c r="F31" s="435">
        <f>main1!AU101</f>
        <v>0</v>
      </c>
      <c r="G31" s="435">
        <f>main1!AV101</f>
        <v>157.4</v>
      </c>
      <c r="H31" s="435">
        <f>main1!AW101</f>
        <v>25.01191043353978</v>
      </c>
    </row>
  </sheetData>
  <sheetProtection/>
  <mergeCells count="10">
    <mergeCell ref="A2:H2"/>
    <mergeCell ref="A3:H3"/>
    <mergeCell ref="A4:H4"/>
    <mergeCell ref="A5:H5"/>
    <mergeCell ref="A7:A8"/>
    <mergeCell ref="B7:B8"/>
    <mergeCell ref="C7:C8"/>
    <mergeCell ref="D7:D8"/>
    <mergeCell ref="G7:H7"/>
    <mergeCell ref="E7:F7"/>
  </mergeCells>
  <printOptions horizontalCentered="1"/>
  <pageMargins left="0" right="0" top="0.3937007874015748" bottom="0.1968503937007874" header="0" footer="0"/>
  <pageSetup horizontalDpi="600" verticalDpi="600" orientation="portrait" paperSize="9" scale="82"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D11"/>
  <sheetViews>
    <sheetView zoomScalePageLayoutView="0" workbookViewId="0" topLeftCell="A1">
      <selection activeCell="B19" sqref="B19"/>
    </sheetView>
  </sheetViews>
  <sheetFormatPr defaultColWidth="9.140625" defaultRowHeight="15"/>
  <cols>
    <col min="1" max="1" width="35.8515625" style="0" customWidth="1"/>
    <col min="2" max="2" width="11.00390625" style="0" customWidth="1"/>
  </cols>
  <sheetData>
    <row r="1" spans="1:4" ht="15.75">
      <c r="A1" s="60" t="s">
        <v>56</v>
      </c>
      <c r="B1" s="645">
        <v>159.5</v>
      </c>
      <c r="C1">
        <f>B1/$B$5*100</f>
        <v>0.9372374119320018</v>
      </c>
      <c r="D1">
        <v>0.9</v>
      </c>
    </row>
    <row r="2" spans="1:4" ht="15.75">
      <c r="A2" s="90" t="s">
        <v>52</v>
      </c>
      <c r="B2" s="645">
        <v>779.9</v>
      </c>
      <c r="C2">
        <f>B2/$B$5*100</f>
        <v>4.58276775903303</v>
      </c>
      <c r="D2">
        <v>4.6</v>
      </c>
    </row>
    <row r="3" spans="1:4" ht="31.5">
      <c r="A3" s="641" t="s">
        <v>69</v>
      </c>
      <c r="B3" s="645">
        <v>5087.3</v>
      </c>
      <c r="C3">
        <f>B3/$B$5*100</f>
        <v>29.893466368160958</v>
      </c>
      <c r="D3">
        <v>29.9</v>
      </c>
    </row>
    <row r="4" spans="1:4" ht="15">
      <c r="A4" s="644" t="s">
        <v>43</v>
      </c>
      <c r="B4" s="645">
        <v>10991.4</v>
      </c>
      <c r="C4">
        <f>B4/$B$5*100</f>
        <v>64.58652846087402</v>
      </c>
      <c r="D4">
        <v>64.6</v>
      </c>
    </row>
    <row r="5" ht="15">
      <c r="B5" s="645">
        <f>B1+B2+B3+B4</f>
        <v>17018.1</v>
      </c>
    </row>
    <row r="8" spans="1:2" ht="15">
      <c r="A8" s="644" t="s">
        <v>43</v>
      </c>
      <c r="B8" s="645">
        <v>10991.4</v>
      </c>
    </row>
    <row r="9" spans="1:2" ht="31.5">
      <c r="A9" s="641" t="s">
        <v>69</v>
      </c>
      <c r="B9" s="645">
        <v>5087.3</v>
      </c>
    </row>
    <row r="10" spans="1:2" ht="15.75">
      <c r="A10" s="90" t="s">
        <v>52</v>
      </c>
      <c r="B10" s="645">
        <v>779.9</v>
      </c>
    </row>
    <row r="11" spans="1:2" ht="15.75">
      <c r="A11" s="60" t="s">
        <v>56</v>
      </c>
      <c r="B11" s="645">
        <v>200</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J24"/>
  <sheetViews>
    <sheetView zoomScalePageLayoutView="0" workbookViewId="0" topLeftCell="A1">
      <selection activeCell="L29" sqref="L29"/>
    </sheetView>
  </sheetViews>
  <sheetFormatPr defaultColWidth="9.140625" defaultRowHeight="15"/>
  <cols>
    <col min="1" max="1" width="43.57421875" style="0" customWidth="1"/>
    <col min="3" max="3" width="10.57421875" style="0" bestFit="1" customWidth="1"/>
  </cols>
  <sheetData>
    <row r="1" ht="15">
      <c r="C1" s="650" t="s">
        <v>341</v>
      </c>
    </row>
    <row r="2" spans="1:4" ht="15.75">
      <c r="A2" s="330" t="s">
        <v>80</v>
      </c>
      <c r="B2">
        <v>58.3</v>
      </c>
      <c r="C2" s="651">
        <f>B2/$B$12*100</f>
        <v>0.3290996330793113</v>
      </c>
      <c r="D2">
        <v>0.3</v>
      </c>
    </row>
    <row r="3" spans="1:10" ht="15.75">
      <c r="A3" s="330" t="s">
        <v>75</v>
      </c>
      <c r="B3">
        <v>196.3</v>
      </c>
      <c r="C3" s="651">
        <f aca="true" t="shared" si="0" ref="C3:C11">B3/$B$12*100</f>
        <v>1.1081004798193623</v>
      </c>
      <c r="D3">
        <v>1.1</v>
      </c>
      <c r="J3" s="505"/>
    </row>
    <row r="4" spans="1:10" ht="31.5">
      <c r="A4" s="330" t="s">
        <v>82</v>
      </c>
      <c r="B4">
        <v>309.5</v>
      </c>
      <c r="C4" s="651">
        <f t="shared" si="0"/>
        <v>1.747106971493085</v>
      </c>
      <c r="D4">
        <v>1.7</v>
      </c>
      <c r="J4" s="507"/>
    </row>
    <row r="5" spans="1:10" ht="15.75">
      <c r="A5" s="330" t="s">
        <v>86</v>
      </c>
      <c r="B5">
        <v>416.3</v>
      </c>
      <c r="C5" s="651">
        <f t="shared" si="0"/>
        <v>2.3499858876658197</v>
      </c>
      <c r="D5">
        <v>2.4</v>
      </c>
      <c r="J5" s="505"/>
    </row>
    <row r="6" spans="1:10" ht="15.75">
      <c r="A6" s="330" t="s">
        <v>76</v>
      </c>
      <c r="B6">
        <v>1145.7</v>
      </c>
      <c r="C6" s="651">
        <f t="shared" si="0"/>
        <v>6.467400508044031</v>
      </c>
      <c r="D6">
        <v>6.5</v>
      </c>
      <c r="J6" s="507"/>
    </row>
    <row r="7" spans="1:10" ht="15.75">
      <c r="A7" s="330" t="s">
        <v>71</v>
      </c>
      <c r="B7">
        <v>1395.3</v>
      </c>
      <c r="C7" s="651">
        <f t="shared" si="0"/>
        <v>7.876375952582556</v>
      </c>
      <c r="D7">
        <v>7.9</v>
      </c>
      <c r="J7" s="505"/>
    </row>
    <row r="8" spans="1:10" ht="15.75">
      <c r="A8" s="330" t="s">
        <v>74</v>
      </c>
      <c r="B8">
        <v>1821.8</v>
      </c>
      <c r="C8" s="651">
        <f t="shared" si="0"/>
        <v>10.283940163703075</v>
      </c>
      <c r="D8">
        <v>10.3</v>
      </c>
      <c r="J8" s="507"/>
    </row>
    <row r="9" spans="1:10" ht="15.75">
      <c r="A9" s="330" t="s">
        <v>83</v>
      </c>
      <c r="B9">
        <v>2113.9</v>
      </c>
      <c r="C9" s="651">
        <f t="shared" si="0"/>
        <v>11.932825289302851</v>
      </c>
      <c r="D9">
        <v>11.9</v>
      </c>
      <c r="J9" s="433"/>
    </row>
    <row r="10" spans="1:10" ht="15.75">
      <c r="A10" s="330" t="s">
        <v>88</v>
      </c>
      <c r="B10">
        <v>3194.8</v>
      </c>
      <c r="C10" s="651">
        <f t="shared" si="0"/>
        <v>18.03443409539938</v>
      </c>
      <c r="D10">
        <v>18</v>
      </c>
      <c r="J10" s="433"/>
    </row>
    <row r="11" spans="1:10" ht="15.75">
      <c r="A11" s="330" t="s">
        <v>90</v>
      </c>
      <c r="B11">
        <v>7063.1</v>
      </c>
      <c r="C11" s="651">
        <f t="shared" si="0"/>
        <v>39.87073101891053</v>
      </c>
      <c r="D11">
        <v>39.9</v>
      </c>
      <c r="J11" s="433"/>
    </row>
    <row r="12" spans="2:10" ht="15.75">
      <c r="B12">
        <f>B2+B3+B4+B5+B6+B7+B8+B9+B10+B11</f>
        <v>17715</v>
      </c>
      <c r="J12" s="433"/>
    </row>
    <row r="13" spans="1:10" ht="15.75">
      <c r="A13" s="330"/>
      <c r="J13" s="433"/>
    </row>
    <row r="14" ht="15.75">
      <c r="J14" s="433"/>
    </row>
    <row r="15" ht="15.75">
      <c r="J15" s="433"/>
    </row>
    <row r="16" ht="15.75">
      <c r="J16" s="433"/>
    </row>
    <row r="17" ht="15.75">
      <c r="J17" s="433"/>
    </row>
    <row r="18" ht="15.75">
      <c r="J18" s="433"/>
    </row>
    <row r="19" ht="15.75">
      <c r="J19" s="433"/>
    </row>
    <row r="20" ht="15.75">
      <c r="J20" s="433"/>
    </row>
    <row r="21" ht="15.75">
      <c r="J21" s="433"/>
    </row>
    <row r="22" ht="15.75">
      <c r="J22" s="433"/>
    </row>
    <row r="23" ht="15.75">
      <c r="J23" s="433"/>
    </row>
    <row r="24" ht="15.75">
      <c r="J24" s="433"/>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G34"/>
  <sheetViews>
    <sheetView zoomScalePageLayoutView="0" workbookViewId="0" topLeftCell="C1">
      <selection activeCell="J19" sqref="J19"/>
    </sheetView>
  </sheetViews>
  <sheetFormatPr defaultColWidth="9.140625" defaultRowHeight="15"/>
  <cols>
    <col min="1" max="1" width="50.57421875" style="0" customWidth="1"/>
    <col min="2" max="6" width="11.8515625" style="0" customWidth="1"/>
    <col min="7" max="7" width="10.140625" style="0" bestFit="1" customWidth="1"/>
  </cols>
  <sheetData>
    <row r="1" spans="2:7" ht="15">
      <c r="B1" s="642">
        <v>42370</v>
      </c>
      <c r="C1" s="642">
        <v>42521</v>
      </c>
      <c r="D1" s="642"/>
      <c r="E1" s="642"/>
      <c r="F1" s="642"/>
      <c r="G1" s="642"/>
    </row>
    <row r="2" spans="1:3" ht="15">
      <c r="A2" t="s">
        <v>334</v>
      </c>
      <c r="B2">
        <v>3182.4</v>
      </c>
      <c r="C2">
        <v>3750.5</v>
      </c>
    </row>
    <row r="3" spans="1:3" ht="15">
      <c r="A3" t="s">
        <v>333</v>
      </c>
      <c r="B3">
        <v>2306.4</v>
      </c>
      <c r="C3">
        <v>1897.1</v>
      </c>
    </row>
    <row r="4" spans="1:3" ht="15">
      <c r="A4" t="s">
        <v>335</v>
      </c>
      <c r="B4">
        <v>30.4</v>
      </c>
      <c r="C4">
        <v>331</v>
      </c>
    </row>
    <row r="5" spans="1:3" ht="15">
      <c r="A5" t="s">
        <v>336</v>
      </c>
      <c r="B5">
        <v>153.1</v>
      </c>
      <c r="C5">
        <v>479.3</v>
      </c>
    </row>
    <row r="6" spans="1:3" ht="15">
      <c r="A6" t="s">
        <v>337</v>
      </c>
      <c r="B6">
        <v>692.5</v>
      </c>
      <c r="C6">
        <v>1043.1</v>
      </c>
    </row>
    <row r="30" spans="2:7" ht="15">
      <c r="B30" s="642">
        <v>42370</v>
      </c>
      <c r="C30" s="642">
        <v>42401</v>
      </c>
      <c r="D30" s="642">
        <v>42430</v>
      </c>
      <c r="E30" s="642">
        <v>42461</v>
      </c>
      <c r="F30" s="642">
        <v>42491</v>
      </c>
      <c r="G30" s="642">
        <v>42522</v>
      </c>
    </row>
    <row r="31" spans="1:7" ht="15">
      <c r="A31" t="s">
        <v>333</v>
      </c>
      <c r="B31">
        <v>2306.4</v>
      </c>
      <c r="C31">
        <v>2000.8</v>
      </c>
      <c r="D31">
        <v>1816.1</v>
      </c>
      <c r="E31">
        <v>2599</v>
      </c>
      <c r="F31">
        <v>2063.3</v>
      </c>
      <c r="G31">
        <v>1897.1</v>
      </c>
    </row>
    <row r="32" spans="1:7" ht="15">
      <c r="A32" t="s">
        <v>335</v>
      </c>
      <c r="B32">
        <v>30.4</v>
      </c>
      <c r="C32">
        <v>411.4</v>
      </c>
      <c r="D32">
        <v>321.9</v>
      </c>
      <c r="E32">
        <v>343.3</v>
      </c>
      <c r="F32">
        <v>364.4</v>
      </c>
      <c r="G32">
        <v>331</v>
      </c>
    </row>
    <row r="33" spans="1:7" ht="15">
      <c r="A33" t="s">
        <v>336</v>
      </c>
      <c r="B33">
        <v>153.1</v>
      </c>
      <c r="C33">
        <v>119.8</v>
      </c>
      <c r="D33">
        <v>186.6</v>
      </c>
      <c r="E33">
        <v>340.8</v>
      </c>
      <c r="F33">
        <v>364.4</v>
      </c>
      <c r="G33">
        <v>479.3</v>
      </c>
    </row>
    <row r="34" spans="1:7" ht="15">
      <c r="A34" t="s">
        <v>337</v>
      </c>
      <c r="B34">
        <v>692.5</v>
      </c>
      <c r="C34">
        <v>836.9</v>
      </c>
      <c r="D34">
        <v>771.5</v>
      </c>
      <c r="E34">
        <v>816.8</v>
      </c>
      <c r="F34">
        <v>1099.5</v>
      </c>
      <c r="G34">
        <v>1043.1</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B5"/>
  <sheetViews>
    <sheetView zoomScalePageLayoutView="0" workbookViewId="0" topLeftCell="A1">
      <selection activeCell="K34" sqref="K34"/>
    </sheetView>
  </sheetViews>
  <sheetFormatPr defaultColWidth="9.140625" defaultRowHeight="15"/>
  <cols>
    <col min="1" max="1" width="27.140625" style="0" customWidth="1"/>
  </cols>
  <sheetData>
    <row r="1" ht="15">
      <c r="B1">
        <v>8367</v>
      </c>
    </row>
    <row r="2" spans="1:2" ht="15">
      <c r="A2" t="s">
        <v>342</v>
      </c>
      <c r="B2">
        <v>3702.9</v>
      </c>
    </row>
    <row r="3" spans="1:2" ht="15">
      <c r="A3" t="s">
        <v>343</v>
      </c>
      <c r="B3">
        <v>5050.4</v>
      </c>
    </row>
    <row r="4" spans="1:2" ht="15">
      <c r="A4" t="s">
        <v>344</v>
      </c>
      <c r="B4">
        <v>522.3</v>
      </c>
    </row>
    <row r="5" spans="1:2" ht="30">
      <c r="A5" s="662" t="s">
        <v>345</v>
      </c>
      <c r="B5">
        <v>-908.6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C10"/>
  <sheetViews>
    <sheetView zoomScalePageLayoutView="0" workbookViewId="0" topLeftCell="E1">
      <selection activeCell="C9" sqref="C9"/>
    </sheetView>
  </sheetViews>
  <sheetFormatPr defaultColWidth="9.140625" defaultRowHeight="15"/>
  <cols>
    <col min="1" max="1" width="33.57421875" style="0" customWidth="1"/>
  </cols>
  <sheetData>
    <row r="2" spans="1:2" ht="15">
      <c r="A2" s="643"/>
      <c r="B2" s="654"/>
    </row>
    <row r="3" spans="1:2" ht="15">
      <c r="A3" s="643"/>
      <c r="B3" s="654"/>
    </row>
    <row r="4" spans="1:2" ht="15">
      <c r="A4" s="655"/>
      <c r="B4" s="654"/>
    </row>
    <row r="5" spans="1:2" ht="15">
      <c r="A5" s="654"/>
      <c r="B5" s="654"/>
    </row>
    <row r="6" ht="15">
      <c r="B6" s="671">
        <v>10500.6</v>
      </c>
    </row>
    <row r="7" spans="1:3" ht="28.5">
      <c r="A7" s="643" t="s">
        <v>338</v>
      </c>
      <c r="B7">
        <v>5250.6</v>
      </c>
      <c r="C7">
        <v>50</v>
      </c>
    </row>
    <row r="8" spans="1:3" ht="15">
      <c r="A8" s="643" t="s">
        <v>44</v>
      </c>
      <c r="B8">
        <v>1941.1</v>
      </c>
      <c r="C8">
        <v>18.5</v>
      </c>
    </row>
    <row r="9" spans="1:3" ht="15">
      <c r="A9" s="655" t="s">
        <v>339</v>
      </c>
      <c r="B9">
        <v>1676.9</v>
      </c>
      <c r="C9">
        <v>16</v>
      </c>
    </row>
    <row r="10" spans="1:3" ht="15">
      <c r="A10" s="654" t="s">
        <v>52</v>
      </c>
      <c r="B10">
        <v>1632</v>
      </c>
      <c r="C10">
        <v>15.5</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C11"/>
  <sheetViews>
    <sheetView zoomScalePageLayoutView="0" workbookViewId="0" topLeftCell="A1">
      <selection activeCell="C8" sqref="C8"/>
    </sheetView>
  </sheetViews>
  <sheetFormatPr defaultColWidth="9.140625" defaultRowHeight="15"/>
  <cols>
    <col min="1" max="1" width="33.7109375" style="0" customWidth="1"/>
  </cols>
  <sheetData>
    <row r="1" spans="1:3" ht="15.75">
      <c r="A1" s="330" t="s">
        <v>80</v>
      </c>
      <c r="B1">
        <v>55.1</v>
      </c>
      <c r="C1" s="443">
        <f aca="true" t="shared" si="0" ref="C1:C10">B1/$B$11*100</f>
        <v>0.4469790382244143</v>
      </c>
    </row>
    <row r="2" spans="1:3" ht="31.5">
      <c r="A2" s="330" t="s">
        <v>82</v>
      </c>
      <c r="B2">
        <v>74.6</v>
      </c>
      <c r="C2" s="443">
        <f t="shared" si="0"/>
        <v>0.6051658121876824</v>
      </c>
    </row>
    <row r="3" spans="1:3" ht="15.75">
      <c r="A3" s="330" t="s">
        <v>75</v>
      </c>
      <c r="B3">
        <v>192.8</v>
      </c>
      <c r="C3" s="443">
        <f t="shared" si="0"/>
        <v>1.5640210266727235</v>
      </c>
    </row>
    <row r="4" spans="1:3" ht="15.75">
      <c r="A4" s="330" t="s">
        <v>86</v>
      </c>
      <c r="B4">
        <v>232.6</v>
      </c>
      <c r="C4" s="443">
        <f t="shared" si="0"/>
        <v>1.8868842884028811</v>
      </c>
    </row>
    <row r="5" spans="1:3" ht="15.75">
      <c r="A5" s="330" t="s">
        <v>76</v>
      </c>
      <c r="B5">
        <v>1142.8</v>
      </c>
      <c r="C5" s="443">
        <f t="shared" si="0"/>
        <v>9.27055616847297</v>
      </c>
    </row>
    <row r="6" spans="1:3" ht="15.75">
      <c r="A6" s="330" t="s">
        <v>83</v>
      </c>
      <c r="B6">
        <v>1153.1</v>
      </c>
      <c r="C6" s="443">
        <f t="shared" si="0"/>
        <v>9.354111233694592</v>
      </c>
    </row>
    <row r="7" spans="1:3" ht="15.75">
      <c r="A7" s="330" t="s">
        <v>71</v>
      </c>
      <c r="B7">
        <v>1183.1</v>
      </c>
      <c r="C7" s="443">
        <f t="shared" si="0"/>
        <v>9.59747550133039</v>
      </c>
    </row>
    <row r="8" spans="1:3" ht="15.75">
      <c r="A8" s="330" t="s">
        <v>74</v>
      </c>
      <c r="B8">
        <v>1806.1</v>
      </c>
      <c r="C8" s="443">
        <f t="shared" si="0"/>
        <v>14.651340125900447</v>
      </c>
    </row>
    <row r="9" spans="1:3" ht="15.75">
      <c r="A9" s="330" t="s">
        <v>88</v>
      </c>
      <c r="B9">
        <v>3181.7</v>
      </c>
      <c r="C9" s="443">
        <f t="shared" si="0"/>
        <v>25.8104030112272</v>
      </c>
    </row>
    <row r="10" spans="1:3" ht="19.5" customHeight="1">
      <c r="A10" s="330" t="s">
        <v>90</v>
      </c>
      <c r="B10">
        <v>3305.3</v>
      </c>
      <c r="C10" s="443">
        <f t="shared" si="0"/>
        <v>26.813063793886688</v>
      </c>
    </row>
    <row r="11" ht="15">
      <c r="B11">
        <v>12327.2</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2:C12"/>
  <sheetViews>
    <sheetView zoomScalePageLayoutView="0" workbookViewId="0" topLeftCell="A1">
      <selection activeCell="A9" sqref="A9:B12"/>
    </sheetView>
  </sheetViews>
  <sheetFormatPr defaultColWidth="9.140625" defaultRowHeight="15"/>
  <cols>
    <col min="1" max="1" width="33.7109375" style="0" customWidth="1"/>
  </cols>
  <sheetData>
    <row r="2" spans="1:3" ht="15">
      <c r="A2" s="660" t="s">
        <v>56</v>
      </c>
      <c r="B2" s="661">
        <v>56.1</v>
      </c>
      <c r="C2" s="661">
        <v>1.3</v>
      </c>
    </row>
    <row r="3" spans="1:3" ht="15">
      <c r="A3" s="176" t="s">
        <v>52</v>
      </c>
      <c r="B3" s="661">
        <v>205.2</v>
      </c>
      <c r="C3" s="661">
        <v>4.6</v>
      </c>
    </row>
    <row r="4" spans="1:3" ht="15">
      <c r="A4" s="659" t="s">
        <v>43</v>
      </c>
      <c r="B4" s="661">
        <v>1169</v>
      </c>
      <c r="C4" s="661">
        <v>26.2</v>
      </c>
    </row>
    <row r="5" spans="1:3" ht="28.5">
      <c r="A5" s="659" t="s">
        <v>340</v>
      </c>
      <c r="B5" s="661">
        <v>3029.5</v>
      </c>
      <c r="C5" s="661">
        <v>67.9</v>
      </c>
    </row>
    <row r="6" ht="15">
      <c r="B6">
        <v>4459.8</v>
      </c>
    </row>
    <row r="9" spans="1:2" ht="28.5">
      <c r="A9" s="659" t="s">
        <v>340</v>
      </c>
      <c r="B9" s="661">
        <v>3029.5</v>
      </c>
    </row>
    <row r="10" spans="1:2" ht="15">
      <c r="A10" s="659" t="s">
        <v>43</v>
      </c>
      <c r="B10" s="661">
        <v>1169</v>
      </c>
    </row>
    <row r="11" spans="1:2" ht="15">
      <c r="A11" s="176" t="s">
        <v>52</v>
      </c>
      <c r="B11" s="661">
        <v>205.2</v>
      </c>
    </row>
    <row r="12" spans="1:2" ht="15">
      <c r="A12" s="660" t="s">
        <v>56</v>
      </c>
      <c r="B12" s="661">
        <v>56.1</v>
      </c>
    </row>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D11"/>
  <sheetViews>
    <sheetView zoomScalePageLayoutView="0" workbookViewId="0" topLeftCell="A22">
      <selection activeCell="J8" sqref="J8"/>
    </sheetView>
  </sheetViews>
  <sheetFormatPr defaultColWidth="9.140625" defaultRowHeight="15"/>
  <cols>
    <col min="1" max="1" width="33.421875" style="0" customWidth="1"/>
  </cols>
  <sheetData>
    <row r="1" spans="1:4" ht="15.75">
      <c r="A1" s="330" t="s">
        <v>75</v>
      </c>
      <c r="B1" s="443">
        <v>4.1</v>
      </c>
      <c r="C1" s="443">
        <v>0.1</v>
      </c>
      <c r="D1">
        <f>B1/$B$11*100</f>
        <v>0.07966579228601962</v>
      </c>
    </row>
    <row r="2" spans="1:4" ht="15.75">
      <c r="A2" s="330" t="s">
        <v>76</v>
      </c>
      <c r="B2" s="661">
        <v>4.7</v>
      </c>
      <c r="C2" s="661">
        <v>0.1</v>
      </c>
      <c r="D2">
        <f aca="true" t="shared" si="0" ref="D2:D10">B2/$B$11*100</f>
        <v>0.09132420091324202</v>
      </c>
    </row>
    <row r="3" spans="1:4" ht="15.75">
      <c r="A3" s="330" t="s">
        <v>80</v>
      </c>
      <c r="B3" s="661">
        <v>5.4</v>
      </c>
      <c r="C3" s="661">
        <v>0.1</v>
      </c>
      <c r="D3">
        <f t="shared" si="0"/>
        <v>0.10492567764500146</v>
      </c>
    </row>
    <row r="4" spans="1:4" ht="15.75">
      <c r="A4" s="330" t="s">
        <v>83</v>
      </c>
      <c r="B4" s="661">
        <v>18.4</v>
      </c>
      <c r="C4" s="661">
        <v>0.4</v>
      </c>
      <c r="D4">
        <f t="shared" si="0"/>
        <v>0.35752453123481975</v>
      </c>
    </row>
    <row r="5" spans="1:4" ht="15.75">
      <c r="A5" s="330" t="s">
        <v>71</v>
      </c>
      <c r="B5" s="661">
        <v>271.3</v>
      </c>
      <c r="C5" s="661">
        <v>5.3</v>
      </c>
      <c r="D5">
        <f t="shared" si="0"/>
        <v>5.271543767609055</v>
      </c>
    </row>
    <row r="6" spans="1:4" ht="15.75">
      <c r="A6" s="330" t="s">
        <v>86</v>
      </c>
      <c r="B6" s="661">
        <v>304.6</v>
      </c>
      <c r="C6" s="661">
        <v>5.9</v>
      </c>
      <c r="D6">
        <f t="shared" si="0"/>
        <v>5.918585446419898</v>
      </c>
    </row>
    <row r="7" spans="1:4" ht="31.5">
      <c r="A7" s="330" t="s">
        <v>82</v>
      </c>
      <c r="B7" s="661">
        <v>351</v>
      </c>
      <c r="C7" s="661">
        <v>6.8</v>
      </c>
      <c r="D7">
        <f t="shared" si="0"/>
        <v>6.820169046925095</v>
      </c>
    </row>
    <row r="8" spans="1:4" ht="15.75">
      <c r="A8" s="330" t="s">
        <v>90</v>
      </c>
      <c r="B8" s="661">
        <v>421.9</v>
      </c>
      <c r="C8" s="661">
        <v>8.2</v>
      </c>
      <c r="D8">
        <f t="shared" si="0"/>
        <v>8.197804333041873</v>
      </c>
    </row>
    <row r="9" spans="1:4" ht="15.75">
      <c r="A9" s="330" t="s">
        <v>74</v>
      </c>
      <c r="B9" s="661">
        <v>528.7</v>
      </c>
      <c r="C9" s="661">
        <v>10.3</v>
      </c>
      <c r="D9">
        <f t="shared" si="0"/>
        <v>10.273001068687458</v>
      </c>
    </row>
    <row r="10" spans="1:4" ht="15.75">
      <c r="A10" s="330" t="s">
        <v>88</v>
      </c>
      <c r="B10" s="661">
        <v>3236.4</v>
      </c>
      <c r="C10" s="661">
        <v>62.9</v>
      </c>
      <c r="D10">
        <f t="shared" si="0"/>
        <v>62.88545613523754</v>
      </c>
    </row>
    <row r="11" spans="2:3" ht="15">
      <c r="B11" s="661">
        <v>5146.5</v>
      </c>
      <c r="C11" s="661"/>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3:D28"/>
  <sheetViews>
    <sheetView zoomScalePageLayoutView="0" workbookViewId="0" topLeftCell="A1">
      <selection activeCell="R6" sqref="R6"/>
    </sheetView>
  </sheetViews>
  <sheetFormatPr defaultColWidth="9.140625" defaultRowHeight="15"/>
  <sheetData>
    <row r="3" ht="15">
      <c r="A3" s="672" t="s">
        <v>346</v>
      </c>
    </row>
    <row r="7" spans="1:4" ht="15">
      <c r="A7" t="s">
        <v>347</v>
      </c>
      <c r="B7">
        <v>3812.1</v>
      </c>
      <c r="D7" s="673">
        <f>B7/B9</f>
        <v>0.5875797650975677</v>
      </c>
    </row>
    <row r="8" spans="1:4" ht="15">
      <c r="A8" t="s">
        <v>348</v>
      </c>
      <c r="B8" s="443">
        <v>2674</v>
      </c>
      <c r="D8" s="673">
        <f>B8/B9</f>
        <v>0.412158204630229</v>
      </c>
    </row>
    <row r="9" spans="1:2" ht="15">
      <c r="A9" t="s">
        <v>100</v>
      </c>
      <c r="B9">
        <v>6487.8</v>
      </c>
    </row>
    <row r="22" ht="15">
      <c r="A22" s="672" t="s">
        <v>349</v>
      </c>
    </row>
    <row r="25" spans="1:4" ht="15">
      <c r="A25" t="s">
        <v>347</v>
      </c>
      <c r="B25">
        <v>1275.2</v>
      </c>
      <c r="D25" s="674">
        <f>B25/B28</f>
        <v>0.5731751168644372</v>
      </c>
    </row>
    <row r="26" spans="1:4" ht="15">
      <c r="A26" t="s">
        <v>348</v>
      </c>
      <c r="B26" s="443">
        <v>947.1</v>
      </c>
      <c r="D26" s="674">
        <f>B26/B28</f>
        <v>0.4257011866235167</v>
      </c>
    </row>
    <row r="27" spans="1:4" ht="15">
      <c r="A27" t="s">
        <v>52</v>
      </c>
      <c r="B27">
        <v>2.5</v>
      </c>
      <c r="D27" s="673">
        <f>B27/B28</f>
        <v>0.0011236965120460264</v>
      </c>
    </row>
    <row r="28" spans="1:2" ht="15">
      <c r="A28" t="s">
        <v>100</v>
      </c>
      <c r="B28">
        <v>2224.8</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141"/>
  <sheetViews>
    <sheetView showZeros="0" view="pageBreakPreview" zoomScaleSheetLayoutView="100" zoomScalePageLayoutView="0" workbookViewId="0" topLeftCell="A1">
      <selection activeCell="M14" sqref="M14"/>
    </sheetView>
  </sheetViews>
  <sheetFormatPr defaultColWidth="9.140625" defaultRowHeight="15"/>
  <cols>
    <col min="2" max="2" width="53.7109375" style="0" customWidth="1"/>
    <col min="3" max="3" width="13.140625" style="0" customWidth="1"/>
    <col min="4" max="4" width="11.7109375" style="0" hidden="1" customWidth="1"/>
    <col min="5" max="7" width="12.00390625" style="0" customWidth="1"/>
    <col min="8" max="8" width="12.00390625" style="0" hidden="1" customWidth="1"/>
    <col min="9" max="11" width="9.140625" style="0" hidden="1" customWidth="1"/>
    <col min="12" max="12" width="6.140625" style="0" hidden="1" customWidth="1"/>
    <col min="16" max="16" width="25.421875" style="0" customWidth="1"/>
  </cols>
  <sheetData>
    <row r="1" spans="2:11" ht="15">
      <c r="B1" s="11"/>
      <c r="C1" s="11"/>
      <c r="D1" s="12"/>
      <c r="G1" s="14" t="s">
        <v>24</v>
      </c>
      <c r="H1" s="12"/>
      <c r="J1" s="13"/>
      <c r="K1" s="12"/>
    </row>
    <row r="2" spans="1:13" ht="20.25">
      <c r="A2" s="829" t="s">
        <v>25</v>
      </c>
      <c r="B2" s="829"/>
      <c r="C2" s="829"/>
      <c r="D2" s="829"/>
      <c r="E2" s="829"/>
      <c r="F2" s="829"/>
      <c r="G2" s="829"/>
      <c r="H2" s="829"/>
      <c r="I2" s="829"/>
      <c r="J2" s="829"/>
      <c r="K2" s="829"/>
      <c r="L2" s="829"/>
      <c r="M2" s="829"/>
    </row>
    <row r="3" spans="1:13" ht="20.25">
      <c r="A3" s="829" t="s">
        <v>304</v>
      </c>
      <c r="B3" s="829"/>
      <c r="C3" s="829"/>
      <c r="D3" s="829"/>
      <c r="E3" s="829"/>
      <c r="F3" s="829"/>
      <c r="G3" s="829"/>
      <c r="H3" s="829"/>
      <c r="I3" s="829"/>
      <c r="J3" s="829"/>
      <c r="K3" s="829"/>
      <c r="L3" s="829"/>
      <c r="M3" s="829"/>
    </row>
    <row r="4" spans="1:13" ht="18.75" customHeight="1">
      <c r="A4" s="830" t="str">
        <f>main1!A4</f>
        <v>la situația din 30 iunie 2016</v>
      </c>
      <c r="B4" s="830"/>
      <c r="C4" s="830"/>
      <c r="D4" s="830"/>
      <c r="E4" s="830"/>
      <c r="F4" s="830"/>
      <c r="G4" s="830"/>
      <c r="H4" s="830"/>
      <c r="I4" s="830"/>
      <c r="J4" s="830"/>
      <c r="K4" s="830"/>
      <c r="L4" s="830"/>
      <c r="M4" s="830"/>
    </row>
    <row r="5" spans="4:12" ht="15">
      <c r="D5" s="342"/>
      <c r="G5" s="343" t="s">
        <v>26</v>
      </c>
      <c r="H5" s="342"/>
      <c r="J5" s="342"/>
      <c r="K5" s="342"/>
      <c r="L5" s="342"/>
    </row>
    <row r="6" spans="2:12" ht="20.25" customHeight="1">
      <c r="B6" s="823" t="s">
        <v>40</v>
      </c>
      <c r="C6" s="821" t="s">
        <v>244</v>
      </c>
      <c r="D6" s="823" t="s">
        <v>33</v>
      </c>
      <c r="E6" s="823" t="s">
        <v>303</v>
      </c>
      <c r="F6" s="828" t="s">
        <v>330</v>
      </c>
      <c r="G6" s="828"/>
      <c r="H6" s="825" t="s">
        <v>34</v>
      </c>
      <c r="I6" s="826"/>
      <c r="J6" s="831" t="s">
        <v>38</v>
      </c>
      <c r="K6" s="831" t="s">
        <v>39</v>
      </c>
      <c r="L6" s="831"/>
    </row>
    <row r="7" spans="2:12" ht="17.25" customHeight="1">
      <c r="B7" s="824"/>
      <c r="C7" s="822"/>
      <c r="D7" s="824"/>
      <c r="E7" s="824"/>
      <c r="F7" s="631" t="s">
        <v>332</v>
      </c>
      <c r="G7" s="631" t="s">
        <v>331</v>
      </c>
      <c r="H7" s="384" t="s">
        <v>301</v>
      </c>
      <c r="I7" s="26" t="s">
        <v>36</v>
      </c>
      <c r="J7" s="831"/>
      <c r="K7" s="26" t="s">
        <v>37</v>
      </c>
      <c r="L7" s="26" t="s">
        <v>36</v>
      </c>
    </row>
    <row r="8" spans="2:12" ht="15">
      <c r="B8" s="28">
        <v>1</v>
      </c>
      <c r="C8" s="270">
        <v>2</v>
      </c>
      <c r="D8" s="28">
        <v>3</v>
      </c>
      <c r="E8" s="28">
        <v>3</v>
      </c>
      <c r="F8" s="28">
        <v>4</v>
      </c>
      <c r="G8" s="28">
        <v>5</v>
      </c>
      <c r="H8" s="455">
        <v>5</v>
      </c>
      <c r="I8" s="28">
        <v>6</v>
      </c>
      <c r="J8" s="27">
        <v>6</v>
      </c>
      <c r="K8" s="27">
        <v>7</v>
      </c>
      <c r="L8" s="27">
        <v>8</v>
      </c>
    </row>
    <row r="9" spans="2:12" ht="17.25">
      <c r="B9" s="467" t="s">
        <v>100</v>
      </c>
      <c r="C9" s="473">
        <v>1</v>
      </c>
      <c r="D9" s="469">
        <f>main1!C12</f>
        <v>43440.1</v>
      </c>
      <c r="E9" s="469">
        <f>main1!D12</f>
        <v>21031.299999999996</v>
      </c>
      <c r="F9" s="469">
        <f>main1!E12</f>
        <v>20800.800000000003</v>
      </c>
      <c r="G9" s="469">
        <f>main1!F12</f>
        <v>230.5</v>
      </c>
      <c r="H9" s="456">
        <f>main1!G12</f>
        <v>-22408.800000000003</v>
      </c>
      <c r="I9" s="415">
        <f>main1!H12</f>
        <v>48.414483392073215</v>
      </c>
      <c r="J9" s="145">
        <f>main1!I12</f>
        <v>0</v>
      </c>
      <c r="K9" s="145">
        <f>main1!J12</f>
        <v>21031.299999999996</v>
      </c>
      <c r="L9" s="145" t="str">
        <f>main1!K12</f>
        <v> </v>
      </c>
    </row>
    <row r="10" spans="2:16" ht="15.75">
      <c r="B10" s="51" t="s">
        <v>43</v>
      </c>
      <c r="C10" s="157">
        <v>11</v>
      </c>
      <c r="D10" s="416">
        <f>main1!C13</f>
        <v>27916.5</v>
      </c>
      <c r="E10" s="416">
        <f>main1!D13</f>
        <v>13504.900000000003</v>
      </c>
      <c r="F10" s="416">
        <f>main1!E13</f>
        <v>13504.900000000003</v>
      </c>
      <c r="G10" s="416">
        <f>main1!F13</f>
        <v>0</v>
      </c>
      <c r="H10" s="457">
        <f>main1!G13</f>
        <v>-14411.599999999997</v>
      </c>
      <c r="I10" s="416">
        <f>main1!H13</f>
        <v>48.376050006268706</v>
      </c>
      <c r="J10" s="146">
        <f>main1!I13</f>
        <v>0</v>
      </c>
      <c r="K10" s="146">
        <f>main1!J13</f>
        <v>13504.900000000003</v>
      </c>
      <c r="L10" s="146" t="str">
        <f>main1!K13</f>
        <v> </v>
      </c>
      <c r="P10" s="640"/>
    </row>
    <row r="11" spans="2:16" ht="16.5" customHeight="1">
      <c r="B11" s="67" t="s">
        <v>44</v>
      </c>
      <c r="C11" s="254">
        <v>111</v>
      </c>
      <c r="D11" s="417">
        <f>main1!C14</f>
        <v>5874.9</v>
      </c>
      <c r="E11" s="417">
        <f>main1!D14</f>
        <v>3308.9</v>
      </c>
      <c r="F11" s="417">
        <f>main1!E14</f>
        <v>3308.9</v>
      </c>
      <c r="G11" s="417">
        <f>main1!F14</f>
        <v>0</v>
      </c>
      <c r="H11" s="454">
        <f>main1!G14</f>
        <v>-2565.9999999999995</v>
      </c>
      <c r="I11" s="417">
        <f>main1!H14</f>
        <v>56.32266081124786</v>
      </c>
      <c r="J11" s="142">
        <f>main1!I14</f>
        <v>0</v>
      </c>
      <c r="K11" s="142">
        <f>main1!J14</f>
        <v>3308.9</v>
      </c>
      <c r="L11" s="142" t="str">
        <f>main1!K14</f>
        <v> </v>
      </c>
      <c r="P11" s="646"/>
    </row>
    <row r="12" spans="2:16" ht="14.25" customHeight="1">
      <c r="B12" s="148" t="s">
        <v>272</v>
      </c>
      <c r="C12" s="255">
        <v>1111</v>
      </c>
      <c r="D12" s="418">
        <f>main1!C16</f>
        <v>2818.7</v>
      </c>
      <c r="E12" s="418">
        <f>main1!D16</f>
        <v>1510.3000000000002</v>
      </c>
      <c r="F12" s="418">
        <f>main1!E16</f>
        <v>1510.3000000000002</v>
      </c>
      <c r="G12" s="418">
        <f>main1!F16</f>
        <v>0</v>
      </c>
      <c r="H12" s="458">
        <f>main1!G16</f>
        <v>-1308.3999999999996</v>
      </c>
      <c r="I12" s="418">
        <f>main1!H16</f>
        <v>53.58143825167632</v>
      </c>
      <c r="J12" s="151">
        <f>main1!I16</f>
        <v>0</v>
      </c>
      <c r="K12" s="151">
        <f>main1!J16</f>
        <v>1510.3000000000002</v>
      </c>
      <c r="L12" s="151" t="str">
        <f>main1!K16</f>
        <v> </v>
      </c>
      <c r="P12" s="647"/>
    </row>
    <row r="13" spans="2:16" ht="12.75" customHeight="1">
      <c r="B13" s="148" t="s">
        <v>273</v>
      </c>
      <c r="C13" s="255">
        <v>1112</v>
      </c>
      <c r="D13" s="418">
        <f>main1!C17</f>
        <v>3056.2</v>
      </c>
      <c r="E13" s="418">
        <f>main1!D17</f>
        <v>1798.6000000000001</v>
      </c>
      <c r="F13" s="418">
        <f>main1!E17</f>
        <v>1798.6000000000001</v>
      </c>
      <c r="G13" s="418">
        <f>main1!F17</f>
        <v>0</v>
      </c>
      <c r="H13" s="458">
        <f>main1!G17</f>
        <v>-1257.5999999999997</v>
      </c>
      <c r="I13" s="418">
        <f>main1!H17</f>
        <v>58.85086054577581</v>
      </c>
      <c r="J13" s="151">
        <f>main1!I17</f>
        <v>0</v>
      </c>
      <c r="K13" s="151">
        <f>main1!J17</f>
        <v>1798.6000000000001</v>
      </c>
      <c r="L13" s="151" t="str">
        <f>main1!K17</f>
        <v> </v>
      </c>
      <c r="P13" s="648"/>
    </row>
    <row r="14" spans="2:16" ht="15">
      <c r="B14" s="67" t="s">
        <v>45</v>
      </c>
      <c r="C14" s="198">
        <v>113</v>
      </c>
      <c r="D14" s="417">
        <f>main1!C18</f>
        <v>359.7</v>
      </c>
      <c r="E14" s="417">
        <f>main1!D18</f>
        <v>229.10000000000002</v>
      </c>
      <c r="F14" s="417">
        <f>main1!E18</f>
        <v>229.10000000000002</v>
      </c>
      <c r="G14" s="417">
        <f>main1!F18</f>
        <v>0</v>
      </c>
      <c r="H14" s="454">
        <f>main1!G18</f>
        <v>-130.59999999999997</v>
      </c>
      <c r="I14" s="417">
        <f>main1!H18</f>
        <v>63.69196552682792</v>
      </c>
      <c r="J14" s="142">
        <f>main1!I18</f>
        <v>0</v>
      </c>
      <c r="K14" s="142">
        <f>main1!J18</f>
        <v>229.10000000000002</v>
      </c>
      <c r="L14" s="142" t="str">
        <f>main1!K18</f>
        <v> </v>
      </c>
      <c r="P14" s="649"/>
    </row>
    <row r="15" spans="2:16" ht="15">
      <c r="B15" s="159" t="s">
        <v>241</v>
      </c>
      <c r="C15" s="195">
        <v>1131</v>
      </c>
      <c r="D15" s="418">
        <f>main1!C20</f>
        <v>182.7</v>
      </c>
      <c r="E15" s="418">
        <f>main1!D20</f>
        <v>97</v>
      </c>
      <c r="F15" s="418">
        <f>main1!E20</f>
        <v>97</v>
      </c>
      <c r="G15" s="418">
        <f>main1!F20</f>
        <v>0</v>
      </c>
      <c r="H15" s="458">
        <f>main1!G20</f>
        <v>-85.69999999999999</v>
      </c>
      <c r="I15" s="418">
        <f>main1!H20</f>
        <v>53.09250136836344</v>
      </c>
      <c r="J15" s="151">
        <f>main1!I20</f>
        <v>0</v>
      </c>
      <c r="K15" s="151">
        <f>main1!J20</f>
        <v>97</v>
      </c>
      <c r="L15" s="151" t="str">
        <f>main1!K20</f>
        <v> </v>
      </c>
      <c r="P15" s="649"/>
    </row>
    <row r="16" spans="2:16" ht="15">
      <c r="B16" s="159" t="s">
        <v>242</v>
      </c>
      <c r="C16" s="195">
        <v>1132</v>
      </c>
      <c r="D16" s="418">
        <f>main1!C21</f>
        <v>176.1</v>
      </c>
      <c r="E16" s="418">
        <f>main1!D21</f>
        <v>128.8</v>
      </c>
      <c r="F16" s="418">
        <f>main1!E21</f>
        <v>128.8</v>
      </c>
      <c r="G16" s="418">
        <f>main1!F21</f>
        <v>0</v>
      </c>
      <c r="H16" s="458">
        <f>main1!G21</f>
        <v>-47.29999999999998</v>
      </c>
      <c r="I16" s="418">
        <f>main1!H21</f>
        <v>73.14026121521864</v>
      </c>
      <c r="J16" s="151">
        <f>main1!I21</f>
        <v>0</v>
      </c>
      <c r="K16" s="151">
        <f>main1!J21</f>
        <v>128.8</v>
      </c>
      <c r="L16" s="151" t="str">
        <f>main1!K21</f>
        <v> </v>
      </c>
      <c r="P16" s="649"/>
    </row>
    <row r="17" spans="2:12" ht="15">
      <c r="B17" s="159" t="s">
        <v>266</v>
      </c>
      <c r="C17" s="195">
        <v>1133</v>
      </c>
      <c r="D17" s="418">
        <f>main1!C22</f>
        <v>0.9</v>
      </c>
      <c r="E17" s="418">
        <f>main1!D22</f>
        <v>3.3</v>
      </c>
      <c r="F17" s="418">
        <f>main1!E22</f>
        <v>3.3</v>
      </c>
      <c r="G17" s="418">
        <f>main1!F22</f>
        <v>0</v>
      </c>
      <c r="H17" s="458">
        <f>main1!G22</f>
        <v>2.4</v>
      </c>
      <c r="I17" s="418" t="str">
        <f>main1!H22</f>
        <v>&gt;200</v>
      </c>
      <c r="J17" s="151"/>
      <c r="K17" s="151"/>
      <c r="L17" s="151"/>
    </row>
    <row r="18" spans="2:12" ht="15">
      <c r="B18" s="74" t="s">
        <v>46</v>
      </c>
      <c r="C18" s="198">
        <v>114</v>
      </c>
      <c r="D18" s="417">
        <f>main1!C23</f>
        <v>20355.9</v>
      </c>
      <c r="E18" s="417">
        <f>main1!D23</f>
        <v>9276.800000000001</v>
      </c>
      <c r="F18" s="417">
        <f>main1!E23</f>
        <v>9276.800000000001</v>
      </c>
      <c r="G18" s="417">
        <f>main1!F23</f>
        <v>0</v>
      </c>
      <c r="H18" s="454">
        <f>main1!G23</f>
        <v>-11079.1</v>
      </c>
      <c r="I18" s="417">
        <f>main1!H23</f>
        <v>45.573027967321515</v>
      </c>
      <c r="J18" s="142">
        <f>main1!I23</f>
        <v>0</v>
      </c>
      <c r="K18" s="142">
        <f>main1!J23</f>
        <v>9276.800000000001</v>
      </c>
      <c r="L18" s="142" t="str">
        <f>main1!K23</f>
        <v> </v>
      </c>
    </row>
    <row r="19" spans="2:12" ht="14.25" customHeight="1">
      <c r="B19" s="147" t="s">
        <v>15</v>
      </c>
      <c r="C19" s="198"/>
      <c r="D19" s="417">
        <f>main1!C24</f>
        <v>0</v>
      </c>
      <c r="E19" s="417">
        <f>main1!D24</f>
        <v>0</v>
      </c>
      <c r="F19" s="417">
        <f>main1!E24</f>
        <v>0</v>
      </c>
      <c r="G19" s="417">
        <f>main1!F24</f>
        <v>0</v>
      </c>
      <c r="H19" s="454">
        <f>main1!G24</f>
        <v>0</v>
      </c>
      <c r="I19" s="417">
        <f>main1!H24</f>
        <v>0</v>
      </c>
      <c r="J19" s="142">
        <f>main1!I24</f>
        <v>0</v>
      </c>
      <c r="K19" s="142">
        <f>main1!J24</f>
        <v>0</v>
      </c>
      <c r="L19" s="142">
        <f>main1!K24</f>
        <v>0</v>
      </c>
    </row>
    <row r="20" spans="2:12" ht="18" customHeight="1">
      <c r="B20" s="160" t="s">
        <v>328</v>
      </c>
      <c r="C20" s="256">
        <v>1141</v>
      </c>
      <c r="D20" s="419">
        <f>main1!C25</f>
        <v>14916.6</v>
      </c>
      <c r="E20" s="419">
        <f>main1!D25</f>
        <v>6434.000000000001</v>
      </c>
      <c r="F20" s="419">
        <f>main1!E25</f>
        <v>6434.000000000001</v>
      </c>
      <c r="G20" s="419">
        <f>main1!F25</f>
        <v>0</v>
      </c>
      <c r="H20" s="459">
        <f>main1!G25</f>
        <v>-8482.599999999999</v>
      </c>
      <c r="I20" s="419">
        <f>main1!H25</f>
        <v>43.13315366772589</v>
      </c>
      <c r="J20" s="156">
        <f>main1!I25</f>
        <v>0</v>
      </c>
      <c r="K20" s="156">
        <f>main1!J25</f>
        <v>6434.000000000001</v>
      </c>
      <c r="L20" s="156" t="str">
        <f>main1!K25</f>
        <v> </v>
      </c>
    </row>
    <row r="21" spans="2:12" ht="14.25" customHeight="1">
      <c r="B21" s="150" t="s">
        <v>4</v>
      </c>
      <c r="C21" s="158"/>
      <c r="D21" s="417">
        <f>main1!C26</f>
        <v>0</v>
      </c>
      <c r="E21" s="417">
        <f>main1!D26</f>
        <v>0</v>
      </c>
      <c r="F21" s="417">
        <f>main1!E26</f>
        <v>0</v>
      </c>
      <c r="G21" s="417">
        <f>main1!F26</f>
        <v>0</v>
      </c>
      <c r="H21" s="454">
        <f>main1!G26</f>
        <v>0</v>
      </c>
      <c r="I21" s="417">
        <f>main1!H26</f>
        <v>0</v>
      </c>
      <c r="J21" s="142">
        <f>main1!I26</f>
        <v>0</v>
      </c>
      <c r="K21" s="142">
        <f>main1!J26</f>
        <v>0</v>
      </c>
      <c r="L21" s="142">
        <f>main1!K26</f>
        <v>0</v>
      </c>
    </row>
    <row r="22" spans="2:12" ht="25.5">
      <c r="B22" s="56" t="s">
        <v>51</v>
      </c>
      <c r="C22" s="249">
        <v>11411</v>
      </c>
      <c r="D22" s="420">
        <f>main1!C27</f>
        <v>5391.2</v>
      </c>
      <c r="E22" s="420">
        <f>main1!D27</f>
        <v>2461.9</v>
      </c>
      <c r="F22" s="420">
        <f>main1!E27</f>
        <v>2461.9</v>
      </c>
      <c r="G22" s="420">
        <f>main1!F27</f>
        <v>0</v>
      </c>
      <c r="H22" s="460">
        <f>main1!G27</f>
        <v>-2929.2999999999997</v>
      </c>
      <c r="I22" s="420">
        <f>main1!H27</f>
        <v>45.665158035316814</v>
      </c>
      <c r="J22" s="142">
        <f>main1!I27</f>
        <v>0</v>
      </c>
      <c r="K22" s="142">
        <f>main1!J27</f>
        <v>2461.9</v>
      </c>
      <c r="L22" s="142" t="str">
        <f>main1!K27</f>
        <v> </v>
      </c>
    </row>
    <row r="23" spans="2:12" ht="15">
      <c r="B23" s="56" t="s">
        <v>19</v>
      </c>
      <c r="C23" s="249">
        <v>11412</v>
      </c>
      <c r="D23" s="420">
        <f>main1!C28</f>
        <v>11800</v>
      </c>
      <c r="E23" s="420">
        <f>main1!D28</f>
        <v>5284.3</v>
      </c>
      <c r="F23" s="420">
        <f>main1!E28</f>
        <v>5284.3</v>
      </c>
      <c r="G23" s="420">
        <f>main1!F28</f>
        <v>0</v>
      </c>
      <c r="H23" s="460">
        <f>main1!G28</f>
        <v>-6515.7</v>
      </c>
      <c r="I23" s="420">
        <f>main1!H28</f>
        <v>44.782203389830514</v>
      </c>
      <c r="J23" s="142">
        <f>main1!I28</f>
        <v>0</v>
      </c>
      <c r="K23" s="142">
        <f>main1!J28</f>
        <v>5284.3</v>
      </c>
      <c r="L23" s="142" t="str">
        <f>main1!K28</f>
        <v> </v>
      </c>
    </row>
    <row r="24" spans="2:12" ht="15">
      <c r="B24" s="56" t="s">
        <v>20</v>
      </c>
      <c r="C24" s="249">
        <v>11413</v>
      </c>
      <c r="D24" s="420">
        <f>main1!C29</f>
        <v>-2274.6</v>
      </c>
      <c r="E24" s="420">
        <f>main1!D29</f>
        <v>-1312.2</v>
      </c>
      <c r="F24" s="420">
        <f>main1!E29</f>
        <v>-1312.2</v>
      </c>
      <c r="G24" s="420">
        <f>main1!F29</f>
        <v>0</v>
      </c>
      <c r="H24" s="460">
        <f>main1!G29</f>
        <v>962.3999999999999</v>
      </c>
      <c r="I24" s="420">
        <f>main1!H29</f>
        <v>57.68926404642575</v>
      </c>
      <c r="J24" s="142">
        <f>main1!I29</f>
        <v>0</v>
      </c>
      <c r="K24" s="142">
        <f>main1!J29</f>
        <v>-1312.2</v>
      </c>
      <c r="L24" s="142" t="str">
        <f>main1!K29</f>
        <v> </v>
      </c>
    </row>
    <row r="25" spans="2:12" ht="15">
      <c r="B25" s="160" t="s">
        <v>21</v>
      </c>
      <c r="C25" s="251">
        <v>1142</v>
      </c>
      <c r="D25" s="419">
        <f>main1!C30</f>
        <v>3806.2000000000003</v>
      </c>
      <c r="E25" s="419">
        <f>main1!D30</f>
        <v>1996.9999999999998</v>
      </c>
      <c r="F25" s="419">
        <f>main1!E30</f>
        <v>1996.9999999999998</v>
      </c>
      <c r="G25" s="419">
        <f>main1!F30</f>
        <v>0</v>
      </c>
      <c r="H25" s="459">
        <f>main1!G30</f>
        <v>-1809.2000000000005</v>
      </c>
      <c r="I25" s="419">
        <f>main1!H30</f>
        <v>52.46702748147758</v>
      </c>
      <c r="J25" s="156">
        <f>main1!I30</f>
        <v>0</v>
      </c>
      <c r="K25" s="156">
        <f>main1!J30</f>
        <v>1996.9999999999998</v>
      </c>
      <c r="L25" s="156" t="str">
        <f>main1!K30</f>
        <v> </v>
      </c>
    </row>
    <row r="26" spans="2:12" ht="15">
      <c r="B26" s="150" t="s">
        <v>4</v>
      </c>
      <c r="C26" s="158"/>
      <c r="D26" s="417">
        <f>main1!C31</f>
        <v>0</v>
      </c>
      <c r="E26" s="417">
        <f>main1!D31</f>
        <v>0</v>
      </c>
      <c r="F26" s="417">
        <f>main1!E31</f>
        <v>0</v>
      </c>
      <c r="G26" s="417">
        <f>main1!F31</f>
        <v>0</v>
      </c>
      <c r="H26" s="454">
        <f>main1!G31</f>
        <v>0</v>
      </c>
      <c r="I26" s="417">
        <f>main1!H31</f>
        <v>0</v>
      </c>
      <c r="J26" s="142">
        <f>main1!I31</f>
        <v>0</v>
      </c>
      <c r="K26" s="142">
        <f>main1!J31</f>
        <v>0</v>
      </c>
      <c r="L26" s="142">
        <f>main1!K31</f>
        <v>0</v>
      </c>
    </row>
    <row r="27" spans="2:12" ht="15">
      <c r="B27" s="56" t="s">
        <v>298</v>
      </c>
      <c r="C27" s="158"/>
      <c r="D27" s="420">
        <f>main1!C32</f>
        <v>577.6999999999999</v>
      </c>
      <c r="E27" s="420">
        <f>main1!D32</f>
        <v>259.6</v>
      </c>
      <c r="F27" s="420">
        <f>main1!E32</f>
        <v>259.6</v>
      </c>
      <c r="G27" s="420">
        <f>main1!F32</f>
        <v>0</v>
      </c>
      <c r="H27" s="460">
        <f>main1!G32</f>
        <v>-318.0999999999999</v>
      </c>
      <c r="I27" s="420">
        <f>main1!H32</f>
        <v>44.936818417863954</v>
      </c>
      <c r="J27" s="142"/>
      <c r="K27" s="142"/>
      <c r="L27" s="142"/>
    </row>
    <row r="28" spans="2:12" ht="15">
      <c r="B28" s="56" t="s">
        <v>299</v>
      </c>
      <c r="C28" s="158"/>
      <c r="D28" s="420">
        <f>main1!C33</f>
        <v>3503.5</v>
      </c>
      <c r="E28" s="420">
        <f>main1!D33</f>
        <v>1811.3</v>
      </c>
      <c r="F28" s="420">
        <f>main1!E33</f>
        <v>1811.3</v>
      </c>
      <c r="G28" s="420">
        <f>main1!F33</f>
        <v>0</v>
      </c>
      <c r="H28" s="460">
        <f>main1!G33</f>
        <v>-1692.2</v>
      </c>
      <c r="I28" s="420">
        <f>main1!H33</f>
        <v>51.69972884258598</v>
      </c>
      <c r="J28" s="142"/>
      <c r="K28" s="142"/>
      <c r="L28" s="142"/>
    </row>
    <row r="29" spans="2:12" ht="15" hidden="1">
      <c r="B29" s="56" t="s">
        <v>276</v>
      </c>
      <c r="C29" s="249">
        <v>11421</v>
      </c>
      <c r="D29" s="420">
        <f>main1!C34</f>
        <v>536.3</v>
      </c>
      <c r="E29" s="420">
        <f>main1!D34</f>
        <v>22</v>
      </c>
      <c r="F29" s="420">
        <f>main1!E34</f>
        <v>22</v>
      </c>
      <c r="G29" s="420">
        <f>main1!F34</f>
        <v>0</v>
      </c>
      <c r="H29" s="460">
        <f>main1!G34</f>
        <v>-514.3</v>
      </c>
      <c r="I29" s="420">
        <f>main1!H34</f>
        <v>4.102181614767854</v>
      </c>
      <c r="J29" s="142"/>
      <c r="K29" s="142"/>
      <c r="L29" s="142"/>
    </row>
    <row r="30" spans="2:12" ht="15" hidden="1">
      <c r="B30" s="56" t="s">
        <v>277</v>
      </c>
      <c r="C30" s="249">
        <v>11422</v>
      </c>
      <c r="D30" s="420">
        <f>main1!C35</f>
        <v>1326</v>
      </c>
      <c r="E30" s="420">
        <f>main1!D35</f>
        <v>88</v>
      </c>
      <c r="F30" s="420">
        <f>main1!E35</f>
        <v>88</v>
      </c>
      <c r="G30" s="420">
        <f>main1!F35</f>
        <v>0</v>
      </c>
      <c r="H30" s="460">
        <f>main1!G35</f>
        <v>-1238</v>
      </c>
      <c r="I30" s="420">
        <f>main1!H35</f>
        <v>6.636500754147813</v>
      </c>
      <c r="J30" s="142"/>
      <c r="K30" s="142"/>
      <c r="L30" s="142"/>
    </row>
    <row r="31" spans="2:12" ht="15" hidden="1">
      <c r="B31" s="56" t="s">
        <v>278</v>
      </c>
      <c r="C31" s="249">
        <v>11423</v>
      </c>
      <c r="D31" s="420">
        <f>main1!C36</f>
        <v>585</v>
      </c>
      <c r="E31" s="420">
        <f>main1!D36</f>
        <v>34.4</v>
      </c>
      <c r="F31" s="420">
        <f>main1!E36</f>
        <v>34.4</v>
      </c>
      <c r="G31" s="420">
        <f>main1!F36</f>
        <v>0</v>
      </c>
      <c r="H31" s="460">
        <f>main1!G36</f>
        <v>-550.6</v>
      </c>
      <c r="I31" s="420">
        <f>main1!H36</f>
        <v>5.88034188034188</v>
      </c>
      <c r="J31" s="142"/>
      <c r="K31" s="142"/>
      <c r="L31" s="142"/>
    </row>
    <row r="32" spans="2:12" ht="15" hidden="1">
      <c r="B32" s="56" t="s">
        <v>279</v>
      </c>
      <c r="C32" s="249">
        <v>11424</v>
      </c>
      <c r="D32" s="420">
        <f>main1!C37</f>
        <v>1427.3</v>
      </c>
      <c r="E32" s="420">
        <f>main1!D37</f>
        <v>91.1</v>
      </c>
      <c r="F32" s="420">
        <f>main1!E37</f>
        <v>91.1</v>
      </c>
      <c r="G32" s="420">
        <f>main1!F37</f>
        <v>0</v>
      </c>
      <c r="H32" s="460">
        <f>main1!G37</f>
        <v>-1336.2</v>
      </c>
      <c r="I32" s="420">
        <f>main1!H37</f>
        <v>6.382680585721292</v>
      </c>
      <c r="J32" s="142"/>
      <c r="K32" s="142"/>
      <c r="L32" s="142"/>
    </row>
    <row r="33" spans="2:12" ht="15" hidden="1">
      <c r="B33" s="56" t="s">
        <v>280</v>
      </c>
      <c r="C33" s="249">
        <v>11425</v>
      </c>
      <c r="D33" s="420">
        <f>main1!C38</f>
        <v>173.6</v>
      </c>
      <c r="E33" s="420">
        <f>main1!D38</f>
        <v>12.6</v>
      </c>
      <c r="F33" s="420">
        <f>main1!E38</f>
        <v>12.6</v>
      </c>
      <c r="G33" s="420">
        <f>main1!F38</f>
        <v>0</v>
      </c>
      <c r="H33" s="460">
        <f>main1!G38</f>
        <v>-161</v>
      </c>
      <c r="I33" s="420">
        <f>main1!H38</f>
        <v>7.258064516129033</v>
      </c>
      <c r="J33" s="142"/>
      <c r="K33" s="142"/>
      <c r="L33" s="142"/>
    </row>
    <row r="34" spans="2:12" ht="15" hidden="1">
      <c r="B34" s="56" t="s">
        <v>281</v>
      </c>
      <c r="C34" s="249">
        <v>11426</v>
      </c>
      <c r="D34" s="420">
        <f>main1!C39</f>
        <v>10.9</v>
      </c>
      <c r="E34" s="420">
        <f>main1!D39</f>
        <v>0.7</v>
      </c>
      <c r="F34" s="420">
        <f>main1!E39</f>
        <v>0.7</v>
      </c>
      <c r="G34" s="420">
        <f>main1!F39</f>
        <v>0</v>
      </c>
      <c r="H34" s="460">
        <f>main1!G39</f>
        <v>-10.200000000000001</v>
      </c>
      <c r="I34" s="420">
        <f>main1!H39</f>
        <v>6.422018348623852</v>
      </c>
      <c r="J34" s="142"/>
      <c r="K34" s="142"/>
      <c r="L34" s="142"/>
    </row>
    <row r="35" spans="2:12" ht="15" hidden="1">
      <c r="B35" s="56" t="s">
        <v>275</v>
      </c>
      <c r="C35" s="249">
        <v>11427</v>
      </c>
      <c r="D35" s="420">
        <f>main1!C40</f>
        <v>22.1</v>
      </c>
      <c r="E35" s="420">
        <f>main1!D40</f>
        <v>1.6</v>
      </c>
      <c r="F35" s="420">
        <f>main1!E40</f>
        <v>1.6</v>
      </c>
      <c r="G35" s="420">
        <f>main1!F40</f>
        <v>0</v>
      </c>
      <c r="H35" s="460">
        <f>main1!G40</f>
        <v>-20.5</v>
      </c>
      <c r="I35" s="420">
        <f>main1!H40</f>
        <v>7.239819004524886</v>
      </c>
      <c r="J35" s="142"/>
      <c r="K35" s="142"/>
      <c r="L35" s="142"/>
    </row>
    <row r="36" spans="2:12" ht="15">
      <c r="B36" s="56" t="s">
        <v>22</v>
      </c>
      <c r="C36" s="249">
        <v>11429</v>
      </c>
      <c r="D36" s="420">
        <f>main1!C41</f>
        <v>-275</v>
      </c>
      <c r="E36" s="420">
        <f>main1!D41</f>
        <v>-73.9</v>
      </c>
      <c r="F36" s="420">
        <f>main1!E41</f>
        <v>-73.9</v>
      </c>
      <c r="G36" s="420">
        <f>main1!F41</f>
        <v>0</v>
      </c>
      <c r="H36" s="460">
        <f>main1!G41</f>
        <v>201.1</v>
      </c>
      <c r="I36" s="420">
        <f>main1!H41</f>
        <v>26.872727272727275</v>
      </c>
      <c r="J36" s="142"/>
      <c r="K36" s="142"/>
      <c r="L36" s="142"/>
    </row>
    <row r="37" spans="2:12" ht="15">
      <c r="B37" s="250" t="s">
        <v>267</v>
      </c>
      <c r="C37" s="251">
        <v>1144</v>
      </c>
      <c r="D37" s="419">
        <f>main1!C42</f>
        <v>421.09999999999997</v>
      </c>
      <c r="E37" s="419">
        <f>main1!D42</f>
        <v>195</v>
      </c>
      <c r="F37" s="419">
        <f>main1!E42</f>
        <v>195</v>
      </c>
      <c r="G37" s="419">
        <f>main1!F42</f>
        <v>0</v>
      </c>
      <c r="H37" s="459">
        <f>main1!G42</f>
        <v>-226.09999999999997</v>
      </c>
      <c r="I37" s="419">
        <f>main1!H42</f>
        <v>46.30729042982665</v>
      </c>
      <c r="J37" s="142"/>
      <c r="K37" s="142"/>
      <c r="L37" s="142"/>
    </row>
    <row r="38" spans="2:12" ht="30">
      <c r="B38" s="250" t="s">
        <v>268</v>
      </c>
      <c r="C38" s="251">
        <v>1145</v>
      </c>
      <c r="D38" s="419">
        <f>main1!C43</f>
        <v>467.8</v>
      </c>
      <c r="E38" s="419">
        <f>main1!D43</f>
        <v>236.6</v>
      </c>
      <c r="F38" s="419">
        <f>main1!E43</f>
        <v>236.6</v>
      </c>
      <c r="G38" s="419">
        <f>main1!F43</f>
        <v>0</v>
      </c>
      <c r="H38" s="459">
        <f>main1!G43</f>
        <v>-231.20000000000002</v>
      </c>
      <c r="I38" s="419">
        <f>main1!H43</f>
        <v>50.57716973065413</v>
      </c>
      <c r="J38" s="142"/>
      <c r="K38" s="142"/>
      <c r="L38" s="142"/>
    </row>
    <row r="39" spans="2:12" ht="15">
      <c r="B39" s="250" t="s">
        <v>269</v>
      </c>
      <c r="C39" s="251">
        <v>1146</v>
      </c>
      <c r="D39" s="419">
        <f>main1!C44</f>
        <v>744.2</v>
      </c>
      <c r="E39" s="419">
        <f>main1!D44</f>
        <v>414.2</v>
      </c>
      <c r="F39" s="419">
        <f>main1!E44</f>
        <v>414.2</v>
      </c>
      <c r="G39" s="419">
        <f>main1!F44</f>
        <v>0</v>
      </c>
      <c r="H39" s="459">
        <f>main1!G44</f>
        <v>-330.00000000000006</v>
      </c>
      <c r="I39" s="419">
        <f>main1!H44</f>
        <v>55.657081429723185</v>
      </c>
      <c r="J39" s="142"/>
      <c r="K39" s="142"/>
      <c r="L39" s="142"/>
    </row>
    <row r="40" spans="2:12" ht="15">
      <c r="B40" s="74" t="s">
        <v>295</v>
      </c>
      <c r="C40" s="198">
        <v>115</v>
      </c>
      <c r="D40" s="417">
        <f>main1!C45</f>
        <v>1326</v>
      </c>
      <c r="E40" s="417">
        <f>main1!D45</f>
        <v>690.1</v>
      </c>
      <c r="F40" s="417">
        <f>main1!E45</f>
        <v>690.1</v>
      </c>
      <c r="G40" s="417">
        <f>main1!F45</f>
        <v>0</v>
      </c>
      <c r="H40" s="454">
        <f>main1!G45</f>
        <v>-635.9</v>
      </c>
      <c r="I40" s="417">
        <f>main1!H45</f>
        <v>52.04374057315234</v>
      </c>
      <c r="J40" s="142"/>
      <c r="K40" s="142"/>
      <c r="L40" s="142"/>
    </row>
    <row r="41" spans="2:12" ht="15">
      <c r="B41" s="327" t="s">
        <v>270</v>
      </c>
      <c r="C41" s="195">
        <v>1151</v>
      </c>
      <c r="D41" s="418">
        <f>main1!C47</f>
        <v>889</v>
      </c>
      <c r="E41" s="418">
        <f>main1!D47</f>
        <v>474.5</v>
      </c>
      <c r="F41" s="418">
        <f>main1!E47</f>
        <v>474.5</v>
      </c>
      <c r="G41" s="418">
        <f>main1!F47</f>
        <v>0</v>
      </c>
      <c r="H41" s="458">
        <f>main1!G47</f>
        <v>-414.5</v>
      </c>
      <c r="I41" s="418">
        <f>main1!H47</f>
        <v>53.374578177727784</v>
      </c>
      <c r="J41" s="142"/>
      <c r="K41" s="142"/>
      <c r="L41" s="142"/>
    </row>
    <row r="42" spans="2:12" ht="15">
      <c r="B42" s="327" t="s">
        <v>271</v>
      </c>
      <c r="C42" s="195">
        <v>1156</v>
      </c>
      <c r="D42" s="418">
        <f>main1!C48</f>
        <v>437</v>
      </c>
      <c r="E42" s="418">
        <f>main1!D48</f>
        <v>215.6</v>
      </c>
      <c r="F42" s="418">
        <f>main1!E48</f>
        <v>215.6</v>
      </c>
      <c r="G42" s="418">
        <f>main1!F48</f>
        <v>0</v>
      </c>
      <c r="H42" s="458">
        <f>main1!G48</f>
        <v>-221.4</v>
      </c>
      <c r="I42" s="418">
        <f>main1!H48</f>
        <v>49.336384439359264</v>
      </c>
      <c r="J42" s="142"/>
      <c r="K42" s="142"/>
      <c r="L42" s="142"/>
    </row>
    <row r="43" spans="2:12" ht="15.75">
      <c r="B43" s="69" t="s">
        <v>69</v>
      </c>
      <c r="C43" s="161">
        <v>12</v>
      </c>
      <c r="D43" s="421">
        <f>main1!C49</f>
        <v>12012.3</v>
      </c>
      <c r="E43" s="421">
        <f>main1!D49</f>
        <v>6262</v>
      </c>
      <c r="F43" s="421">
        <f>main1!E49</f>
        <v>6262</v>
      </c>
      <c r="G43" s="421">
        <f>main1!F49</f>
        <v>0</v>
      </c>
      <c r="H43" s="461">
        <f>main1!G49</f>
        <v>-5750.299999999999</v>
      </c>
      <c r="I43" s="421">
        <f>main1!H49</f>
        <v>52.12990018564305</v>
      </c>
      <c r="J43" s="146">
        <f>main1!I49</f>
        <v>0</v>
      </c>
      <c r="K43" s="146">
        <f>main1!J49</f>
        <v>6262</v>
      </c>
      <c r="L43" s="146" t="str">
        <f>main1!K49</f>
        <v> </v>
      </c>
    </row>
    <row r="44" spans="2:12" ht="15">
      <c r="B44" s="67" t="s">
        <v>16</v>
      </c>
      <c r="C44" s="198">
        <v>121</v>
      </c>
      <c r="D44" s="417">
        <f>main1!C50</f>
        <v>9178.4</v>
      </c>
      <c r="E44" s="417">
        <f>main1!D50</f>
        <v>4711.9</v>
      </c>
      <c r="F44" s="417">
        <f>main1!E50</f>
        <v>4711.9</v>
      </c>
      <c r="G44" s="417">
        <f>main1!F50</f>
        <v>0</v>
      </c>
      <c r="H44" s="454">
        <f>main1!G50</f>
        <v>-4466.5</v>
      </c>
      <c r="I44" s="417">
        <f>main1!H50</f>
        <v>51.33683430663296</v>
      </c>
      <c r="J44" s="142">
        <f>main1!I50</f>
        <v>0</v>
      </c>
      <c r="K44" s="142">
        <f>main1!J50</f>
        <v>4711.9</v>
      </c>
      <c r="L44" s="142" t="str">
        <f>main1!K50</f>
        <v> </v>
      </c>
    </row>
    <row r="45" spans="2:12" ht="20.25" customHeight="1">
      <c r="B45" s="67" t="s">
        <v>17</v>
      </c>
      <c r="C45" s="198">
        <v>122</v>
      </c>
      <c r="D45" s="417">
        <f>main1!C51</f>
        <v>2833.9</v>
      </c>
      <c r="E45" s="417">
        <f>main1!D51</f>
        <v>1550.1</v>
      </c>
      <c r="F45" s="417">
        <f>main1!E51</f>
        <v>1550.1</v>
      </c>
      <c r="G45" s="417">
        <f>main1!F51</f>
        <v>0</v>
      </c>
      <c r="H45" s="454">
        <f>main1!G51</f>
        <v>-1283.8000000000002</v>
      </c>
      <c r="I45" s="417">
        <f>main1!H51</f>
        <v>54.698472070291814</v>
      </c>
      <c r="J45" s="142">
        <f>main1!I51</f>
        <v>0</v>
      </c>
      <c r="K45" s="142">
        <f>main1!J51</f>
        <v>1550.1</v>
      </c>
      <c r="L45" s="142" t="str">
        <f>main1!K51</f>
        <v> </v>
      </c>
    </row>
    <row r="46" spans="2:12" ht="15.75">
      <c r="B46" s="73" t="s">
        <v>56</v>
      </c>
      <c r="C46" s="157">
        <v>13</v>
      </c>
      <c r="D46" s="421">
        <f>main1!C52</f>
        <v>1301.1</v>
      </c>
      <c r="E46" s="421">
        <f>main1!D52</f>
        <v>223.2</v>
      </c>
      <c r="F46" s="421">
        <f>main1!E52</f>
        <v>1.2000000000000028</v>
      </c>
      <c r="G46" s="421">
        <f>main1!F52</f>
        <v>222</v>
      </c>
      <c r="H46" s="461">
        <f>main1!G52</f>
        <v>-1077.8999999999999</v>
      </c>
      <c r="I46" s="421">
        <f>main1!H52</f>
        <v>17.154715240949965</v>
      </c>
      <c r="J46" s="146">
        <f>main1!I52</f>
        <v>0</v>
      </c>
      <c r="K46" s="146">
        <f>main1!J52</f>
        <v>223.2</v>
      </c>
      <c r="L46" s="146" t="str">
        <f>main1!K52</f>
        <v> </v>
      </c>
    </row>
    <row r="47" spans="2:12" ht="15.75">
      <c r="B47" s="74" t="s">
        <v>57</v>
      </c>
      <c r="C47" s="198">
        <v>131</v>
      </c>
      <c r="D47" s="417">
        <f>main1!C53</f>
        <v>334.79999999999995</v>
      </c>
      <c r="E47" s="417">
        <f>main1!D53</f>
        <v>144.7</v>
      </c>
      <c r="F47" s="417">
        <f>main1!E53</f>
        <v>0.29999999999999716</v>
      </c>
      <c r="G47" s="417">
        <f>main1!F53</f>
        <v>144.39999999999998</v>
      </c>
      <c r="H47" s="454">
        <f>main1!G53</f>
        <v>-190.09999999999997</v>
      </c>
      <c r="I47" s="417">
        <f>main1!H53</f>
        <v>43.21983273596177</v>
      </c>
      <c r="J47" s="146">
        <f>main1!I53</f>
        <v>0</v>
      </c>
      <c r="K47" s="146">
        <f>main1!J53</f>
        <v>144.7</v>
      </c>
      <c r="L47" s="146" t="str">
        <f>main1!K53</f>
        <v> </v>
      </c>
    </row>
    <row r="48" spans="2:12" ht="15">
      <c r="B48" s="76" t="s">
        <v>63</v>
      </c>
      <c r="C48" s="198">
        <v>132</v>
      </c>
      <c r="D48" s="417">
        <f>main1!C54</f>
        <v>966.3</v>
      </c>
      <c r="E48" s="417">
        <f>main1!D54</f>
        <v>78.5</v>
      </c>
      <c r="F48" s="417">
        <f>main1!E54</f>
        <v>0.9000000000000004</v>
      </c>
      <c r="G48" s="417">
        <f>main1!F54</f>
        <v>77.6</v>
      </c>
      <c r="H48" s="454">
        <f>main1!G54</f>
        <v>-887.8</v>
      </c>
      <c r="I48" s="417">
        <f>main1!H54</f>
        <v>8.123771085584188</v>
      </c>
      <c r="J48" s="142">
        <f>main1!I54</f>
        <v>0</v>
      </c>
      <c r="K48" s="142">
        <f>main1!J54</f>
        <v>78.5</v>
      </c>
      <c r="L48" s="142" t="str">
        <f>main1!K54</f>
        <v> </v>
      </c>
    </row>
    <row r="49" spans="2:12" ht="15.75">
      <c r="B49" s="80" t="s">
        <v>52</v>
      </c>
      <c r="C49" s="157">
        <v>14</v>
      </c>
      <c r="D49" s="421">
        <f>main1!C55</f>
        <v>2210.2</v>
      </c>
      <c r="E49" s="421">
        <f>main1!D55</f>
        <v>1041.2</v>
      </c>
      <c r="F49" s="421">
        <f>main1!E55</f>
        <v>1032.7</v>
      </c>
      <c r="G49" s="421">
        <f>main1!F55</f>
        <v>8.5</v>
      </c>
      <c r="H49" s="461">
        <f>main1!G55</f>
        <v>-1168.9999999999998</v>
      </c>
      <c r="I49" s="421">
        <f>main1!H55</f>
        <v>47.108858926793964</v>
      </c>
      <c r="J49" s="146">
        <f>main1!I55</f>
        <v>0</v>
      </c>
      <c r="K49" s="146">
        <f>main1!J55</f>
        <v>1041.2</v>
      </c>
      <c r="L49" s="146" t="str">
        <f>main1!K55</f>
        <v> </v>
      </c>
    </row>
    <row r="50" spans="2:12" ht="15">
      <c r="B50" s="74" t="s">
        <v>53</v>
      </c>
      <c r="C50" s="198">
        <v>141</v>
      </c>
      <c r="D50" s="417">
        <f>main1!C56</f>
        <v>310.7</v>
      </c>
      <c r="E50" s="417">
        <f>main1!D56</f>
        <v>207.2</v>
      </c>
      <c r="F50" s="417">
        <f>main1!E56</f>
        <v>205.2</v>
      </c>
      <c r="G50" s="417">
        <f>main1!F56</f>
        <v>2</v>
      </c>
      <c r="H50" s="454">
        <f>main1!G56</f>
        <v>-103.5</v>
      </c>
      <c r="I50" s="417">
        <f>main1!H56</f>
        <v>66.68812359188928</v>
      </c>
      <c r="J50" s="142">
        <f>main1!I56</f>
        <v>0</v>
      </c>
      <c r="K50" s="142">
        <f>main1!J56</f>
        <v>207.2</v>
      </c>
      <c r="L50" s="142" t="str">
        <f>main1!K56</f>
        <v> </v>
      </c>
    </row>
    <row r="51" spans="2:12" ht="13.5" customHeight="1">
      <c r="B51" s="159" t="s">
        <v>282</v>
      </c>
      <c r="C51" s="195">
        <v>1411</v>
      </c>
      <c r="D51" s="418">
        <f>main1!C58</f>
        <v>80.80000000000001</v>
      </c>
      <c r="E51" s="418">
        <f>main1!D58</f>
        <v>42.9</v>
      </c>
      <c r="F51" s="418">
        <f>main1!E58</f>
        <v>40.9</v>
      </c>
      <c r="G51" s="418">
        <f>main1!F58</f>
        <v>2</v>
      </c>
      <c r="H51" s="458">
        <f>main1!G58</f>
        <v>-37.90000000000001</v>
      </c>
      <c r="I51" s="418">
        <f>main1!H58</f>
        <v>53.094059405940584</v>
      </c>
      <c r="J51" s="142"/>
      <c r="K51" s="142"/>
      <c r="L51" s="142"/>
    </row>
    <row r="52" spans="2:12" ht="13.5" customHeight="1">
      <c r="B52" s="159" t="s">
        <v>283</v>
      </c>
      <c r="C52" s="195">
        <v>1412</v>
      </c>
      <c r="D52" s="418">
        <f>main1!C59</f>
        <v>137.70000000000002</v>
      </c>
      <c r="E52" s="418">
        <f>main1!D59</f>
        <v>126.80000000000001</v>
      </c>
      <c r="F52" s="418">
        <f>main1!E59</f>
        <v>126.80000000000001</v>
      </c>
      <c r="G52" s="418">
        <f>main1!F59</f>
        <v>0</v>
      </c>
      <c r="H52" s="458">
        <f>main1!G59</f>
        <v>-10.900000000000006</v>
      </c>
      <c r="I52" s="418">
        <f>main1!H59</f>
        <v>92.08424110384894</v>
      </c>
      <c r="J52" s="142"/>
      <c r="K52" s="142"/>
      <c r="L52" s="142"/>
    </row>
    <row r="53" spans="2:12" ht="13.5" customHeight="1">
      <c r="B53" s="159" t="s">
        <v>327</v>
      </c>
      <c r="C53" s="195">
        <v>1415</v>
      </c>
      <c r="D53" s="418"/>
      <c r="E53" s="418">
        <f>main1!D60</f>
        <v>37.5</v>
      </c>
      <c r="F53" s="418">
        <f>main1!E60</f>
        <v>37.5</v>
      </c>
      <c r="G53" s="418">
        <f>main1!F60</f>
        <v>0</v>
      </c>
      <c r="H53" s="458"/>
      <c r="I53" s="418"/>
      <c r="J53" s="142"/>
      <c r="K53" s="142"/>
      <c r="L53" s="142"/>
    </row>
    <row r="54" spans="2:12" ht="15">
      <c r="B54" s="74" t="s">
        <v>65</v>
      </c>
      <c r="C54" s="198">
        <v>142</v>
      </c>
      <c r="D54" s="417">
        <f>main1!C61</f>
        <v>1357</v>
      </c>
      <c r="E54" s="417">
        <f>main1!D61</f>
        <v>674.7</v>
      </c>
      <c r="F54" s="417">
        <f>main1!E61</f>
        <v>674.7</v>
      </c>
      <c r="G54" s="417">
        <f>main1!F61</f>
        <v>0</v>
      </c>
      <c r="H54" s="454">
        <f>main1!G61</f>
        <v>-682.3</v>
      </c>
      <c r="I54" s="417">
        <f>main1!H61</f>
        <v>49.71997052321298</v>
      </c>
      <c r="J54" s="142">
        <f>main1!I61</f>
        <v>0</v>
      </c>
      <c r="K54" s="142">
        <f>main1!J61</f>
        <v>674.7</v>
      </c>
      <c r="L54" s="142" t="str">
        <f>main1!K61</f>
        <v> </v>
      </c>
    </row>
    <row r="55" spans="2:12" ht="15">
      <c r="B55" s="159" t="s">
        <v>284</v>
      </c>
      <c r="C55" s="195">
        <v>1422</v>
      </c>
      <c r="D55" s="418">
        <f>main1!C63</f>
        <v>306.90000000000003</v>
      </c>
      <c r="E55" s="418">
        <f>main1!D63</f>
        <v>160.6</v>
      </c>
      <c r="F55" s="418">
        <f>main1!E63</f>
        <v>160.6</v>
      </c>
      <c r="G55" s="418">
        <f>main1!F63</f>
        <v>0</v>
      </c>
      <c r="H55" s="458">
        <f>main1!G63</f>
        <v>-146.30000000000004</v>
      </c>
      <c r="I55" s="418">
        <f>main1!H63</f>
        <v>52.329749103942646</v>
      </c>
      <c r="J55" s="142"/>
      <c r="K55" s="142"/>
      <c r="L55" s="142"/>
    </row>
    <row r="56" spans="2:12" ht="25.5">
      <c r="B56" s="159" t="s">
        <v>285</v>
      </c>
      <c r="C56" s="195">
        <v>1423</v>
      </c>
      <c r="D56" s="418">
        <f>main1!C64</f>
        <v>1050.1</v>
      </c>
      <c r="E56" s="418">
        <f>main1!D64</f>
        <v>514.1</v>
      </c>
      <c r="F56" s="418">
        <f>main1!E64</f>
        <v>514.1</v>
      </c>
      <c r="G56" s="418">
        <f>main1!F64</f>
        <v>0</v>
      </c>
      <c r="H56" s="458">
        <f>main1!G64</f>
        <v>-535.9999999999999</v>
      </c>
      <c r="I56" s="418">
        <f>main1!H64</f>
        <v>48.95724216741264</v>
      </c>
      <c r="J56" s="142"/>
      <c r="K56" s="142"/>
      <c r="L56" s="142"/>
    </row>
    <row r="57" spans="2:12" ht="15">
      <c r="B57" s="74" t="s">
        <v>64</v>
      </c>
      <c r="C57" s="198">
        <v>143</v>
      </c>
      <c r="D57" s="417">
        <f>main1!C65</f>
        <v>234.8</v>
      </c>
      <c r="E57" s="417">
        <f>main1!D65</f>
        <v>85.4</v>
      </c>
      <c r="F57" s="417">
        <f>main1!E65</f>
        <v>85.4</v>
      </c>
      <c r="G57" s="417">
        <f>main1!F65</f>
        <v>0</v>
      </c>
      <c r="H57" s="454">
        <f>main1!G65</f>
        <v>-149.4</v>
      </c>
      <c r="I57" s="417">
        <f>main1!H65</f>
        <v>36.37137989778535</v>
      </c>
      <c r="J57" s="142">
        <f>main1!I65</f>
        <v>0</v>
      </c>
      <c r="K57" s="142">
        <f>main1!J65</f>
        <v>85.4</v>
      </c>
      <c r="L57" s="142" t="str">
        <f>main1!K65</f>
        <v> </v>
      </c>
    </row>
    <row r="58" spans="2:12" ht="15">
      <c r="B58" s="74" t="s">
        <v>54</v>
      </c>
      <c r="C58" s="198">
        <v>144</v>
      </c>
      <c r="D58" s="417">
        <f>main1!C66</f>
        <v>170.60000000000002</v>
      </c>
      <c r="E58" s="417">
        <f>main1!D66</f>
        <v>45</v>
      </c>
      <c r="F58" s="417">
        <f>main1!E66</f>
        <v>45</v>
      </c>
      <c r="G58" s="417">
        <f>main1!F66</f>
        <v>0</v>
      </c>
      <c r="H58" s="454">
        <f>main1!G66</f>
        <v>-125.60000000000002</v>
      </c>
      <c r="I58" s="417">
        <f>main1!H66</f>
        <v>26.377491207502928</v>
      </c>
      <c r="J58" s="142">
        <f>main1!I66</f>
        <v>0</v>
      </c>
      <c r="K58" s="142">
        <f>main1!J66</f>
        <v>45</v>
      </c>
      <c r="L58" s="142" t="str">
        <f>main1!K66</f>
        <v> </v>
      </c>
    </row>
    <row r="59" spans="2:12" ht="15">
      <c r="B59" s="74" t="s">
        <v>55</v>
      </c>
      <c r="C59" s="198">
        <v>145</v>
      </c>
      <c r="D59" s="417">
        <f>main1!C67</f>
        <v>48.89999999999999</v>
      </c>
      <c r="E59" s="417">
        <f>main1!D67</f>
        <v>28.9</v>
      </c>
      <c r="F59" s="417">
        <f>main1!E67</f>
        <v>22.4</v>
      </c>
      <c r="G59" s="417">
        <f>main1!F67</f>
        <v>6.5</v>
      </c>
      <c r="H59" s="454">
        <f>main1!G67</f>
        <v>-19.999999999999993</v>
      </c>
      <c r="I59" s="417">
        <f>main1!H67</f>
        <v>59.10020449897752</v>
      </c>
      <c r="J59" s="142">
        <f>main1!I67</f>
        <v>0</v>
      </c>
      <c r="K59" s="142">
        <f>main1!J67</f>
        <v>28.9</v>
      </c>
      <c r="L59" s="142" t="str">
        <f>main1!K67</f>
        <v> </v>
      </c>
    </row>
    <row r="60" spans="2:12" ht="17.25">
      <c r="B60" s="467" t="s">
        <v>67</v>
      </c>
      <c r="C60" s="473" t="s">
        <v>66</v>
      </c>
      <c r="D60" s="469">
        <f>main1!C76</f>
        <v>47860.4</v>
      </c>
      <c r="E60" s="469">
        <f>main1!D76</f>
        <v>21709.4</v>
      </c>
      <c r="F60" s="469">
        <f>main1!E76</f>
        <v>21001.9</v>
      </c>
      <c r="G60" s="469">
        <f>main1!F76</f>
        <v>707.4999999999999</v>
      </c>
      <c r="H60" s="456">
        <f>main1!G76</f>
        <v>-26151</v>
      </c>
      <c r="I60" s="415">
        <f>main1!H76</f>
        <v>45.359838196086955</v>
      </c>
      <c r="J60" s="145">
        <f>main1!I76</f>
        <v>0</v>
      </c>
      <c r="K60" s="145">
        <f>main1!J76</f>
        <v>21709.4</v>
      </c>
      <c r="L60" s="145" t="str">
        <f>main1!K76</f>
        <v> </v>
      </c>
    </row>
    <row r="61" spans="2:12" s="556" customFormat="1" ht="12.75" customHeight="1">
      <c r="B61" s="562" t="s">
        <v>324</v>
      </c>
      <c r="C61" s="557"/>
      <c r="D61" s="558"/>
      <c r="E61" s="558"/>
      <c r="F61" s="558"/>
      <c r="G61" s="558"/>
      <c r="H61" s="559"/>
      <c r="I61" s="560"/>
      <c r="J61" s="561"/>
      <c r="K61" s="561"/>
      <c r="L61" s="561"/>
    </row>
    <row r="62" spans="2:12" ht="15.75">
      <c r="B62" s="330" t="s">
        <v>74</v>
      </c>
      <c r="C62" s="448" t="s">
        <v>72</v>
      </c>
      <c r="D62" s="433">
        <f>main1!D164</f>
        <v>0</v>
      </c>
      <c r="E62" s="433">
        <f>main1!D107</f>
        <v>2320.9</v>
      </c>
      <c r="F62" s="433">
        <f>main1!E107</f>
        <v>2269.6000000000004</v>
      </c>
      <c r="G62" s="433">
        <f>main1!F107</f>
        <v>51.3</v>
      </c>
      <c r="H62" s="462">
        <f>main1!G107</f>
        <v>-2206.9</v>
      </c>
      <c r="I62" s="422">
        <f>main1!H107</f>
        <v>51.258889526922566</v>
      </c>
      <c r="J62" s="146">
        <f>main1!I107</f>
        <v>0</v>
      </c>
      <c r="K62" s="146">
        <f>main1!J107</f>
        <v>2320.9</v>
      </c>
      <c r="L62" s="146" t="str">
        <f>main1!K107</f>
        <v> </v>
      </c>
    </row>
    <row r="63" spans="2:18" ht="15.75">
      <c r="B63" s="330" t="s">
        <v>75</v>
      </c>
      <c r="C63" s="448" t="s">
        <v>73</v>
      </c>
      <c r="D63" s="433">
        <f>main1!D166</f>
        <v>1320.8</v>
      </c>
      <c r="E63" s="433">
        <f>main1!D109</f>
        <v>229.6</v>
      </c>
      <c r="F63" s="433">
        <f>main1!E109</f>
        <v>228.4</v>
      </c>
      <c r="G63" s="433">
        <f>main1!F109</f>
        <v>1.2</v>
      </c>
      <c r="H63" s="462">
        <f>main1!G109</f>
        <v>-237.30000000000004</v>
      </c>
      <c r="I63" s="422">
        <f>main1!H109</f>
        <v>49.17541229385307</v>
      </c>
      <c r="J63" s="146">
        <f>main1!I109</f>
        <v>0</v>
      </c>
      <c r="K63" s="146">
        <f>main1!J109</f>
        <v>229.6</v>
      </c>
      <c r="L63" s="146" t="str">
        <f>main1!K109</f>
        <v> </v>
      </c>
      <c r="P63" s="649"/>
      <c r="Q63" s="649"/>
      <c r="R63" s="649"/>
    </row>
    <row r="64" spans="2:18" ht="15.75">
      <c r="B64" s="330" t="s">
        <v>76</v>
      </c>
      <c r="C64" s="448" t="s">
        <v>77</v>
      </c>
      <c r="D64" s="433">
        <f>main1!D168</f>
        <v>0</v>
      </c>
      <c r="E64" s="433">
        <f>main1!D111</f>
        <v>1373</v>
      </c>
      <c r="F64" s="433">
        <f>main1!E111</f>
        <v>1361</v>
      </c>
      <c r="G64" s="433">
        <f>main1!F111</f>
        <v>12</v>
      </c>
      <c r="H64" s="462">
        <f>main1!G111</f>
        <v>-1565</v>
      </c>
      <c r="I64" s="422">
        <f>main1!H111</f>
        <v>46.73247106875426</v>
      </c>
      <c r="J64" s="146">
        <f>main1!I111</f>
        <v>0</v>
      </c>
      <c r="K64" s="146">
        <f>main1!J111</f>
        <v>1373</v>
      </c>
      <c r="L64" s="146" t="str">
        <f>main1!K111</f>
        <v> </v>
      </c>
      <c r="P64" s="652"/>
      <c r="Q64" s="649"/>
      <c r="R64" s="653"/>
    </row>
    <row r="65" spans="2:18" ht="15.75">
      <c r="B65" s="330" t="s">
        <v>71</v>
      </c>
      <c r="C65" s="448" t="s">
        <v>78</v>
      </c>
      <c r="D65" s="433">
        <f>main1!D170</f>
        <v>0</v>
      </c>
      <c r="E65" s="433">
        <f>main1!D113</f>
        <v>1652.3</v>
      </c>
      <c r="F65" s="433">
        <f>main1!E113</f>
        <v>1197.3</v>
      </c>
      <c r="G65" s="433">
        <f>main1!F113</f>
        <v>455</v>
      </c>
      <c r="H65" s="462">
        <f>main1!G113</f>
        <v>-4214.599999999999</v>
      </c>
      <c r="I65" s="422">
        <f>main1!H113</f>
        <v>28.16308442277864</v>
      </c>
      <c r="J65" s="146">
        <f>main1!I113</f>
        <v>0</v>
      </c>
      <c r="K65" s="146">
        <f>main1!J113</f>
        <v>1652.3</v>
      </c>
      <c r="L65" s="146" t="str">
        <f>main1!K113</f>
        <v> </v>
      </c>
      <c r="P65" s="652"/>
      <c r="Q65" s="649"/>
      <c r="R65" s="653"/>
    </row>
    <row r="66" spans="2:18" ht="15.75">
      <c r="B66" s="330" t="s">
        <v>80</v>
      </c>
      <c r="C66" s="448" t="s">
        <v>79</v>
      </c>
      <c r="D66" s="433">
        <f>main1!D172</f>
        <v>0</v>
      </c>
      <c r="E66" s="433">
        <f>main1!D115</f>
        <v>68.60000000000001</v>
      </c>
      <c r="F66" s="433">
        <f>main1!E115</f>
        <v>40.300000000000004</v>
      </c>
      <c r="G66" s="433">
        <f>main1!F115</f>
        <v>28.3</v>
      </c>
      <c r="H66" s="462">
        <f>main1!G115</f>
        <v>-143.5</v>
      </c>
      <c r="I66" s="422">
        <f>main1!H115</f>
        <v>32.34323432343235</v>
      </c>
      <c r="J66" s="146">
        <f>main1!I115</f>
        <v>0</v>
      </c>
      <c r="K66" s="146">
        <f>main1!J115</f>
        <v>68.60000000000001</v>
      </c>
      <c r="L66" s="146" t="str">
        <f>main1!K115</f>
        <v> </v>
      </c>
      <c r="P66" s="652"/>
      <c r="Q66" s="649"/>
      <c r="R66" s="653"/>
    </row>
    <row r="67" spans="2:18" ht="15.75">
      <c r="B67" s="330" t="s">
        <v>82</v>
      </c>
      <c r="C67" s="448" t="s">
        <v>81</v>
      </c>
      <c r="D67" s="433">
        <f>main1!D174</f>
        <v>0</v>
      </c>
      <c r="E67" s="433">
        <f>main1!D117</f>
        <v>392.79999999999995</v>
      </c>
      <c r="F67" s="433">
        <f>main1!E117</f>
        <v>303.2</v>
      </c>
      <c r="G67" s="433">
        <f>main1!F117</f>
        <v>89.6</v>
      </c>
      <c r="H67" s="462">
        <f>main1!G117</f>
        <v>-1226.8</v>
      </c>
      <c r="I67" s="422">
        <f>main1!H117</f>
        <v>24.252901951099034</v>
      </c>
      <c r="J67" s="146">
        <f>main1!I117</f>
        <v>0</v>
      </c>
      <c r="K67" s="146">
        <f>main1!J117</f>
        <v>392.79999999999995</v>
      </c>
      <c r="L67" s="146" t="str">
        <f>main1!K117</f>
        <v> </v>
      </c>
      <c r="P67" s="652"/>
      <c r="Q67" s="649"/>
      <c r="R67" s="653"/>
    </row>
    <row r="68" spans="2:18" ht="15.75">
      <c r="B68" s="330" t="s">
        <v>83</v>
      </c>
      <c r="C68" s="448" t="s">
        <v>84</v>
      </c>
      <c r="D68" s="433">
        <f>main1!D176</f>
        <v>-60.7</v>
      </c>
      <c r="E68" s="433">
        <f>main1!D119</f>
        <v>2533.4</v>
      </c>
      <c r="F68" s="433">
        <f>main1!E119</f>
        <v>2509.6000000000004</v>
      </c>
      <c r="G68" s="433">
        <f>main1!F119</f>
        <v>23.8</v>
      </c>
      <c r="H68" s="462">
        <f>main1!G119</f>
        <v>-3441.9</v>
      </c>
      <c r="I68" s="422">
        <f>main1!H119</f>
        <v>42.39787123659063</v>
      </c>
      <c r="J68" s="146">
        <f>main1!I119</f>
        <v>0</v>
      </c>
      <c r="K68" s="146">
        <f>main1!J119</f>
        <v>2533.4</v>
      </c>
      <c r="L68" s="146" t="str">
        <f>main1!K119</f>
        <v> </v>
      </c>
      <c r="P68" s="652"/>
      <c r="Q68" s="649"/>
      <c r="R68" s="653"/>
    </row>
    <row r="69" spans="2:18" ht="15.75">
      <c r="B69" s="330" t="s">
        <v>86</v>
      </c>
      <c r="C69" s="448" t="s">
        <v>85</v>
      </c>
      <c r="D69" s="433">
        <f>main1!D179</f>
        <v>-1.4</v>
      </c>
      <c r="E69" s="433">
        <f>main1!D122</f>
        <v>506</v>
      </c>
      <c r="F69" s="433">
        <f>main1!E122</f>
        <v>504</v>
      </c>
      <c r="G69" s="433">
        <f>main1!F122</f>
        <v>2</v>
      </c>
      <c r="H69" s="462">
        <f>main1!G122</f>
        <v>-700.5999999999999</v>
      </c>
      <c r="I69" s="422">
        <f>main1!H122</f>
        <v>41.936018564561586</v>
      </c>
      <c r="J69" s="146">
        <f>main1!I122</f>
        <v>0</v>
      </c>
      <c r="K69" s="146">
        <f>main1!J122</f>
        <v>506</v>
      </c>
      <c r="L69" s="146" t="str">
        <f>main1!K122</f>
        <v> </v>
      </c>
      <c r="P69" s="652"/>
      <c r="Q69" s="649"/>
      <c r="R69" s="653"/>
    </row>
    <row r="70" spans="2:18" ht="15.75">
      <c r="B70" s="330" t="s">
        <v>88</v>
      </c>
      <c r="C70" s="448" t="s">
        <v>87</v>
      </c>
      <c r="D70" s="433">
        <f>main1!D181</f>
        <v>0</v>
      </c>
      <c r="E70" s="433">
        <f>main1!D124</f>
        <v>4128.9</v>
      </c>
      <c r="F70" s="433">
        <f>main1!E124</f>
        <v>4087.6000000000004</v>
      </c>
      <c r="G70" s="433">
        <f>main1!F124</f>
        <v>41.3</v>
      </c>
      <c r="H70" s="462">
        <f>main1!G124</f>
        <v>-4929.9</v>
      </c>
      <c r="I70" s="422">
        <f>main1!H124</f>
        <v>45.578884620479535</v>
      </c>
      <c r="J70" s="146">
        <f>main1!I124</f>
        <v>0</v>
      </c>
      <c r="K70" s="146">
        <f>main1!J124</f>
        <v>4128.9</v>
      </c>
      <c r="L70" s="146" t="str">
        <f>main1!K124</f>
        <v> </v>
      </c>
      <c r="P70" s="652"/>
      <c r="Q70" s="649"/>
      <c r="R70" s="653"/>
    </row>
    <row r="71" spans="2:18" ht="15.75">
      <c r="B71" s="330" t="s">
        <v>90</v>
      </c>
      <c r="C71" s="448" t="s">
        <v>89</v>
      </c>
      <c r="D71" s="433">
        <f>main1!D183</f>
        <v>0</v>
      </c>
      <c r="E71" s="433">
        <f>main1!D126</f>
        <v>8503.9</v>
      </c>
      <c r="F71" s="433">
        <f>main1!E126</f>
        <v>8500.9</v>
      </c>
      <c r="G71" s="433">
        <f>main1!F126</f>
        <v>3</v>
      </c>
      <c r="H71" s="462">
        <f>main1!G126</f>
        <v>-7449.000000000002</v>
      </c>
      <c r="I71" s="422">
        <f>main1!H126</f>
        <v>53.306295407104656</v>
      </c>
      <c r="J71" s="146">
        <f>main1!I126</f>
        <v>0</v>
      </c>
      <c r="K71" s="146">
        <f>main1!J126</f>
        <v>8503.9</v>
      </c>
      <c r="L71" s="146" t="str">
        <f>main1!K126</f>
        <v> </v>
      </c>
      <c r="P71" s="652"/>
      <c r="Q71" s="649"/>
      <c r="R71" s="653"/>
    </row>
    <row r="72" spans="2:18" ht="17.25">
      <c r="B72" s="467" t="s">
        <v>259</v>
      </c>
      <c r="C72" s="468" t="s">
        <v>240</v>
      </c>
      <c r="D72" s="469">
        <f>main1!C129</f>
        <v>-3858.5000000000036</v>
      </c>
      <c r="E72" s="469">
        <f>main1!D129</f>
        <v>-678.0999999999967</v>
      </c>
      <c r="F72" s="469">
        <f>main1!E129</f>
        <v>-201.09999999999673</v>
      </c>
      <c r="G72" s="469">
        <f>main1!F129</f>
        <v>-476.9999999999999</v>
      </c>
      <c r="H72" s="456">
        <f>main1!G129</f>
        <v>3180.400000000007</v>
      </c>
      <c r="I72" s="415">
        <f>main1!H129</f>
        <v>17.574186860178724</v>
      </c>
      <c r="J72" s="145">
        <f>main1!I129</f>
        <v>0</v>
      </c>
      <c r="K72" s="145">
        <f>main1!J129</f>
        <v>-678.0999999999967</v>
      </c>
      <c r="L72" s="145" t="str">
        <f>main1!K129</f>
        <v> </v>
      </c>
      <c r="P72" s="652"/>
      <c r="Q72" s="649"/>
      <c r="R72" s="653"/>
    </row>
    <row r="73" spans="2:12" ht="21" customHeight="1">
      <c r="B73" s="470" t="s">
        <v>215</v>
      </c>
      <c r="C73" s="555" t="s">
        <v>323</v>
      </c>
      <c r="D73" s="471">
        <f>main1!C130</f>
        <v>3858.5000000000036</v>
      </c>
      <c r="E73" s="471">
        <f>main1!D130</f>
        <v>678.0999999999967</v>
      </c>
      <c r="F73" s="471">
        <f>main1!E130</f>
        <v>201.09999999999673</v>
      </c>
      <c r="G73" s="471">
        <f>main1!F130</f>
        <v>476.9999999999999</v>
      </c>
      <c r="H73" s="463">
        <f>main1!G130</f>
        <v>-3180.400000000007</v>
      </c>
      <c r="I73" s="423">
        <f>main1!H130</f>
        <v>17.574186860178724</v>
      </c>
      <c r="J73" s="142">
        <f>main1!I130</f>
        <v>0</v>
      </c>
      <c r="K73" s="142">
        <f>main1!J130</f>
        <v>678.0999999999967</v>
      </c>
      <c r="L73" s="142" t="str">
        <f>main1!K130</f>
        <v> </v>
      </c>
    </row>
    <row r="74" spans="2:12" ht="17.25">
      <c r="B74" s="472" t="s">
        <v>91</v>
      </c>
      <c r="C74" s="468" t="s">
        <v>92</v>
      </c>
      <c r="D74" s="469">
        <f>main1!C131</f>
        <v>3</v>
      </c>
      <c r="E74" s="469">
        <f>main1!D131</f>
        <v>357.1</v>
      </c>
      <c r="F74" s="469">
        <f>main1!E131</f>
        <v>401.1</v>
      </c>
      <c r="G74" s="469">
        <f>main1!F131</f>
        <v>-19.000000000000007</v>
      </c>
      <c r="H74" s="456">
        <f>main1!G131</f>
        <v>354.1</v>
      </c>
      <c r="I74" s="415" t="str">
        <f>main1!H131</f>
        <v>&gt;200</v>
      </c>
      <c r="J74" s="145">
        <f>main1!I131</f>
        <v>0</v>
      </c>
      <c r="K74" s="145">
        <f>main1!J131</f>
        <v>357.1</v>
      </c>
      <c r="L74" s="145" t="str">
        <f>main1!K131</f>
        <v> </v>
      </c>
    </row>
    <row r="75" spans="2:12" ht="15.75">
      <c r="B75" s="172" t="s">
        <v>94</v>
      </c>
      <c r="C75" s="163" t="s">
        <v>93</v>
      </c>
      <c r="D75" s="424">
        <f>main1!C132</f>
        <v>116.7</v>
      </c>
      <c r="E75" s="424">
        <f>main1!D132</f>
        <v>313.40000000000003</v>
      </c>
      <c r="F75" s="424">
        <f>main1!E132</f>
        <v>313.40000000000003</v>
      </c>
      <c r="G75" s="424">
        <f>main1!F132</f>
        <v>0</v>
      </c>
      <c r="H75" s="464">
        <f>main1!G132</f>
        <v>196.70000000000005</v>
      </c>
      <c r="I75" s="424" t="str">
        <f>main1!H132</f>
        <v>&gt;200</v>
      </c>
      <c r="J75" s="146">
        <f>main1!I132</f>
        <v>0</v>
      </c>
      <c r="K75" s="146">
        <f>main1!J132</f>
        <v>313.40000000000003</v>
      </c>
      <c r="L75" s="146" t="str">
        <f>main1!K132</f>
        <v> </v>
      </c>
    </row>
    <row r="76" spans="2:12" ht="30" hidden="1">
      <c r="B76" s="76" t="s">
        <v>98</v>
      </c>
      <c r="C76" s="164" t="s">
        <v>95</v>
      </c>
      <c r="D76" s="417">
        <f>main1!C133</f>
        <v>0</v>
      </c>
      <c r="E76" s="417">
        <f>main1!D133</f>
        <v>0</v>
      </c>
      <c r="F76" s="417">
        <f>main1!E133</f>
        <v>0</v>
      </c>
      <c r="G76" s="417">
        <f>main1!F133</f>
        <v>0</v>
      </c>
      <c r="H76" s="454">
        <f>main1!G133</f>
        <v>0</v>
      </c>
      <c r="I76" s="417" t="str">
        <f>main1!H133</f>
        <v> </v>
      </c>
      <c r="J76" s="142">
        <f>main1!I133</f>
        <v>0</v>
      </c>
      <c r="K76" s="142">
        <f>main1!J133</f>
        <v>0</v>
      </c>
      <c r="L76" s="142" t="str">
        <f>main1!K133</f>
        <v> </v>
      </c>
    </row>
    <row r="77" spans="2:12" ht="15" hidden="1">
      <c r="B77" s="76" t="s">
        <v>99</v>
      </c>
      <c r="C77" s="164" t="s">
        <v>96</v>
      </c>
      <c r="D77" s="417">
        <f>main1!C134</f>
        <v>0</v>
      </c>
      <c r="E77" s="417">
        <f>main1!D134</f>
        <v>0</v>
      </c>
      <c r="F77" s="417">
        <f>main1!E134</f>
        <v>0</v>
      </c>
      <c r="G77" s="417">
        <f>main1!F134</f>
        <v>0</v>
      </c>
      <c r="H77" s="454">
        <f>main1!G134</f>
        <v>0</v>
      </c>
      <c r="I77" s="417" t="str">
        <f>main1!H134</f>
        <v> </v>
      </c>
      <c r="J77" s="142">
        <f>main1!I134</f>
        <v>0</v>
      </c>
      <c r="K77" s="142">
        <f>main1!J134</f>
        <v>0</v>
      </c>
      <c r="L77" s="142" t="str">
        <f>main1!K134</f>
        <v> </v>
      </c>
    </row>
    <row r="78" spans="2:12" ht="15">
      <c r="B78" s="76" t="s">
        <v>101</v>
      </c>
      <c r="C78" s="164" t="s">
        <v>97</v>
      </c>
      <c r="D78" s="417">
        <f>main1!C135</f>
        <v>106.7</v>
      </c>
      <c r="E78" s="417">
        <f>main1!D135</f>
        <v>294.1</v>
      </c>
      <c r="F78" s="417">
        <f>main1!E135</f>
        <v>294.1</v>
      </c>
      <c r="G78" s="417">
        <f>main1!F135</f>
        <v>0</v>
      </c>
      <c r="H78" s="454">
        <f>main1!G135</f>
        <v>187.40000000000003</v>
      </c>
      <c r="I78" s="417" t="str">
        <f>main1!H135</f>
        <v>&gt;200</v>
      </c>
      <c r="J78" s="142">
        <f>main1!I135</f>
        <v>0</v>
      </c>
      <c r="K78" s="142">
        <f>main1!J135</f>
        <v>294.1</v>
      </c>
      <c r="L78" s="142" t="str">
        <f>main1!K135</f>
        <v> </v>
      </c>
    </row>
    <row r="79" spans="2:12" ht="15">
      <c r="B79" s="76" t="s">
        <v>102</v>
      </c>
      <c r="C79" s="164" t="s">
        <v>103</v>
      </c>
      <c r="D79" s="417">
        <f>main1!C136</f>
        <v>10</v>
      </c>
      <c r="E79" s="417">
        <f>main1!D136</f>
        <v>19.3</v>
      </c>
      <c r="F79" s="417">
        <f>main1!E136</f>
        <v>19.3</v>
      </c>
      <c r="G79" s="417">
        <f>main1!F136</f>
        <v>0</v>
      </c>
      <c r="H79" s="454">
        <f>main1!G136</f>
        <v>9.3</v>
      </c>
      <c r="I79" s="417">
        <f>main1!H136</f>
        <v>193.00000000000003</v>
      </c>
      <c r="J79" s="142">
        <f>main1!I136</f>
        <v>0</v>
      </c>
      <c r="K79" s="142">
        <f>main1!J136</f>
        <v>19.3</v>
      </c>
      <c r="L79" s="142" t="str">
        <f>main1!K136</f>
        <v> </v>
      </c>
    </row>
    <row r="80" spans="2:12" ht="15.75">
      <c r="B80" s="173" t="s">
        <v>107</v>
      </c>
      <c r="C80" s="163" t="s">
        <v>106</v>
      </c>
      <c r="D80" s="425">
        <f>main1!C137</f>
        <v>0</v>
      </c>
      <c r="E80" s="424">
        <f>main1!D137</f>
        <v>33.69999999999999</v>
      </c>
      <c r="F80" s="424">
        <f>main1!E137</f>
        <v>5.499999999999993</v>
      </c>
      <c r="G80" s="424">
        <f>main1!F137</f>
        <v>28.199999999999996</v>
      </c>
      <c r="H80" s="464">
        <f>main1!G137</f>
        <v>33.69999999999999</v>
      </c>
      <c r="I80" s="424" t="str">
        <f>main1!H137</f>
        <v> </v>
      </c>
      <c r="J80" s="146">
        <f>main1!I137</f>
        <v>0</v>
      </c>
      <c r="K80" s="146">
        <f>main1!J137</f>
        <v>33.69999999999999</v>
      </c>
      <c r="L80" s="146" t="str">
        <f>main1!K137</f>
        <v> </v>
      </c>
    </row>
    <row r="81" spans="2:12" ht="15">
      <c r="B81" s="76" t="s">
        <v>105</v>
      </c>
      <c r="C81" s="164" t="s">
        <v>287</v>
      </c>
      <c r="D81" s="425">
        <f>main1!C138</f>
        <v>0</v>
      </c>
      <c r="E81" s="417">
        <f>main1!D138</f>
        <v>251.79999999999998</v>
      </c>
      <c r="F81" s="417">
        <f>main1!E138</f>
        <v>6.699999999999996</v>
      </c>
      <c r="G81" s="417">
        <f>main1!F138</f>
        <v>245.1</v>
      </c>
      <c r="H81" s="454">
        <f>main1!G138</f>
        <v>251.79999999999998</v>
      </c>
      <c r="I81" s="417" t="str">
        <f>main1!H138</f>
        <v> </v>
      </c>
      <c r="J81" s="142">
        <f>main1!I138</f>
        <v>0</v>
      </c>
      <c r="K81" s="142">
        <f>main1!J138</f>
        <v>251.79999999999998</v>
      </c>
      <c r="L81" s="142" t="str">
        <f>main1!K138</f>
        <v> </v>
      </c>
    </row>
    <row r="82" spans="2:12" ht="15">
      <c r="B82" s="76" t="s">
        <v>108</v>
      </c>
      <c r="C82" s="164" t="s">
        <v>288</v>
      </c>
      <c r="D82" s="425">
        <f>main1!C139</f>
        <v>0</v>
      </c>
      <c r="E82" s="417">
        <f>main1!D139</f>
        <v>-218.1</v>
      </c>
      <c r="F82" s="417">
        <f>main1!E139</f>
        <v>-1.2000000000000028</v>
      </c>
      <c r="G82" s="417">
        <f>main1!F139</f>
        <v>-216.9</v>
      </c>
      <c r="H82" s="454">
        <f>main1!G139</f>
        <v>-218.1</v>
      </c>
      <c r="I82" s="417" t="str">
        <f>main1!H139</f>
        <v> </v>
      </c>
      <c r="J82" s="142">
        <f>main1!I139</f>
        <v>0</v>
      </c>
      <c r="K82" s="142">
        <f>main1!J139</f>
        <v>-218.1</v>
      </c>
      <c r="L82" s="142" t="str">
        <f>main1!K139</f>
        <v> </v>
      </c>
    </row>
    <row r="83" spans="2:12" ht="15.75" hidden="1">
      <c r="B83" s="172" t="s">
        <v>111</v>
      </c>
      <c r="C83" s="163" t="s">
        <v>109</v>
      </c>
      <c r="D83" s="425">
        <f>main1!C140</f>
        <v>0</v>
      </c>
      <c r="E83" s="424">
        <f>main1!D140</f>
        <v>0</v>
      </c>
      <c r="F83" s="424">
        <f>main1!E140</f>
        <v>0</v>
      </c>
      <c r="G83" s="424">
        <f>main1!F140</f>
        <v>0</v>
      </c>
      <c r="H83" s="464">
        <f>main1!G140</f>
        <v>0</v>
      </c>
      <c r="I83" s="424" t="str">
        <f>main1!H140</f>
        <v> </v>
      </c>
      <c r="J83" s="146">
        <f>main1!I140</f>
        <v>0</v>
      </c>
      <c r="K83" s="146">
        <f>main1!J140</f>
        <v>0</v>
      </c>
      <c r="L83" s="146" t="str">
        <f>main1!K140</f>
        <v> </v>
      </c>
    </row>
    <row r="84" spans="2:12" ht="15.75" hidden="1">
      <c r="B84" s="106" t="s">
        <v>113</v>
      </c>
      <c r="C84" s="164" t="s">
        <v>112</v>
      </c>
      <c r="D84" s="426">
        <f>main1!C141</f>
        <v>0</v>
      </c>
      <c r="E84" s="417">
        <f>main1!D141</f>
        <v>0</v>
      </c>
      <c r="F84" s="417">
        <f>main1!E141</f>
        <v>0</v>
      </c>
      <c r="G84" s="417">
        <f>main1!F141</f>
        <v>0</v>
      </c>
      <c r="H84" s="454">
        <f>main1!G141</f>
        <v>0</v>
      </c>
      <c r="I84" s="417" t="str">
        <f>main1!H141</f>
        <v> </v>
      </c>
      <c r="J84" s="146">
        <f>main1!I141</f>
        <v>0</v>
      </c>
      <c r="K84" s="146">
        <f>main1!J141</f>
        <v>0</v>
      </c>
      <c r="L84" s="146" t="str">
        <f>main1!K141</f>
        <v> </v>
      </c>
    </row>
    <row r="85" spans="2:12" ht="15.75" hidden="1">
      <c r="B85" s="106" t="s">
        <v>115</v>
      </c>
      <c r="C85" s="164" t="s">
        <v>114</v>
      </c>
      <c r="D85" s="426">
        <f>main1!C142</f>
        <v>0</v>
      </c>
      <c r="E85" s="417">
        <f>main1!D142</f>
        <v>0</v>
      </c>
      <c r="F85" s="417">
        <f>main1!E142</f>
        <v>0</v>
      </c>
      <c r="G85" s="417">
        <f>main1!F142</f>
        <v>0</v>
      </c>
      <c r="H85" s="454">
        <f>main1!G142</f>
        <v>0</v>
      </c>
      <c r="I85" s="417" t="str">
        <f>main1!H142</f>
        <v> </v>
      </c>
      <c r="J85" s="146">
        <f>main1!I142</f>
        <v>0</v>
      </c>
      <c r="K85" s="146">
        <f>main1!J142</f>
        <v>0</v>
      </c>
      <c r="L85" s="146" t="str">
        <f>main1!K142</f>
        <v> </v>
      </c>
    </row>
    <row r="86" spans="2:12" ht="15.75">
      <c r="B86" s="172" t="s">
        <v>118</v>
      </c>
      <c r="C86" s="163" t="s">
        <v>110</v>
      </c>
      <c r="D86" s="425">
        <f>main1!C143</f>
        <v>0</v>
      </c>
      <c r="E86" s="424">
        <f>main1!D143</f>
        <v>0</v>
      </c>
      <c r="F86" s="424">
        <f>main1!E143</f>
        <v>25</v>
      </c>
      <c r="G86" s="424">
        <f>main1!F143</f>
        <v>0</v>
      </c>
      <c r="H86" s="464">
        <f>main1!G143</f>
        <v>0</v>
      </c>
      <c r="I86" s="424" t="str">
        <f>main1!H143</f>
        <v> </v>
      </c>
      <c r="J86" s="146">
        <f>main1!I143</f>
        <v>0</v>
      </c>
      <c r="K86" s="146">
        <f>main1!J143</f>
        <v>0</v>
      </c>
      <c r="L86" s="146" t="str">
        <f>main1!K143</f>
        <v> </v>
      </c>
    </row>
    <row r="87" spans="2:12" ht="15.75" hidden="1">
      <c r="B87" s="76" t="s">
        <v>116</v>
      </c>
      <c r="C87" s="164" t="s">
        <v>117</v>
      </c>
      <c r="D87" s="426">
        <f>main1!C144</f>
        <v>0</v>
      </c>
      <c r="E87" s="417">
        <f>main1!D144</f>
        <v>0</v>
      </c>
      <c r="F87" s="417">
        <f>main1!E144</f>
        <v>0</v>
      </c>
      <c r="G87" s="417">
        <f>main1!F144</f>
        <v>0</v>
      </c>
      <c r="H87" s="454">
        <f>main1!G144</f>
        <v>0</v>
      </c>
      <c r="I87" s="417" t="str">
        <f>main1!H144</f>
        <v> </v>
      </c>
      <c r="J87" s="146">
        <f>main1!I144</f>
        <v>0</v>
      </c>
      <c r="K87" s="146">
        <f>main1!J144</f>
        <v>0</v>
      </c>
      <c r="L87" s="146" t="str">
        <f>main1!K144</f>
        <v> </v>
      </c>
    </row>
    <row r="88" spans="2:12" ht="15.75">
      <c r="B88" s="76" t="s">
        <v>120</v>
      </c>
      <c r="C88" s="164" t="s">
        <v>119</v>
      </c>
      <c r="D88" s="426">
        <f>main1!C145</f>
        <v>0</v>
      </c>
      <c r="E88" s="417">
        <f>main1!D145</f>
        <v>0</v>
      </c>
      <c r="F88" s="417">
        <f>main1!E145</f>
        <v>25</v>
      </c>
      <c r="G88" s="417">
        <f>main1!F145</f>
        <v>0</v>
      </c>
      <c r="H88" s="454">
        <f>main1!G145</f>
        <v>0</v>
      </c>
      <c r="I88" s="417" t="str">
        <f>main1!H145</f>
        <v> </v>
      </c>
      <c r="J88" s="146">
        <f>main1!I145</f>
        <v>0</v>
      </c>
      <c r="K88" s="146">
        <f>main1!J145</f>
        <v>0</v>
      </c>
      <c r="L88" s="146" t="str">
        <f>main1!K145</f>
        <v> </v>
      </c>
    </row>
    <row r="89" spans="2:12" ht="30" hidden="1">
      <c r="B89" s="76" t="s">
        <v>121</v>
      </c>
      <c r="C89" s="164" t="s">
        <v>122</v>
      </c>
      <c r="D89" s="426">
        <f>main1!C146</f>
        <v>0</v>
      </c>
      <c r="E89" s="417">
        <f>main1!D146</f>
        <v>0</v>
      </c>
      <c r="F89" s="417">
        <f>main1!E146</f>
        <v>0</v>
      </c>
      <c r="G89" s="417">
        <f>main1!F146</f>
        <v>0</v>
      </c>
      <c r="H89" s="454">
        <f>main1!G146</f>
        <v>0</v>
      </c>
      <c r="I89" s="417" t="str">
        <f>main1!H146</f>
        <v> </v>
      </c>
      <c r="J89" s="146">
        <f>main1!I146</f>
        <v>0</v>
      </c>
      <c r="K89" s="146">
        <f>main1!J146</f>
        <v>0</v>
      </c>
      <c r="L89" s="146" t="str">
        <f>main1!K146</f>
        <v> </v>
      </c>
    </row>
    <row r="90" spans="2:12" ht="30" hidden="1">
      <c r="B90" s="76" t="s">
        <v>124</v>
      </c>
      <c r="C90" s="259" t="s">
        <v>123</v>
      </c>
      <c r="D90" s="426">
        <f>main1!C147</f>
        <v>0</v>
      </c>
      <c r="E90" s="417">
        <f>main1!D147</f>
        <v>0</v>
      </c>
      <c r="F90" s="417">
        <f>main1!E147</f>
        <v>0</v>
      </c>
      <c r="G90" s="417">
        <f>main1!F147</f>
        <v>0</v>
      </c>
      <c r="H90" s="454">
        <f>main1!G147</f>
        <v>0</v>
      </c>
      <c r="I90" s="417" t="str">
        <f>main1!H147</f>
        <v> </v>
      </c>
      <c r="J90" s="146">
        <f>main1!I147</f>
        <v>0</v>
      </c>
      <c r="K90" s="146">
        <f>main1!J147</f>
        <v>0</v>
      </c>
      <c r="L90" s="146" t="str">
        <f>main1!K147</f>
        <v> </v>
      </c>
    </row>
    <row r="91" spans="2:12" ht="15.75" hidden="1">
      <c r="B91" s="366" t="s">
        <v>129</v>
      </c>
      <c r="C91" s="163" t="s">
        <v>125</v>
      </c>
      <c r="D91" s="425">
        <f>main1!C148</f>
        <v>0</v>
      </c>
      <c r="E91" s="424">
        <f>main1!D148</f>
        <v>0</v>
      </c>
      <c r="F91" s="424">
        <f>main1!E148</f>
        <v>0</v>
      </c>
      <c r="G91" s="424">
        <f>main1!F148</f>
        <v>0</v>
      </c>
      <c r="H91" s="464">
        <f>main1!G148</f>
        <v>0</v>
      </c>
      <c r="I91" s="424" t="str">
        <f>main1!H148</f>
        <v> </v>
      </c>
      <c r="J91" s="146">
        <f>main1!I148</f>
        <v>0</v>
      </c>
      <c r="K91" s="146">
        <f>main1!J148</f>
        <v>0</v>
      </c>
      <c r="L91" s="146" t="str">
        <f>main1!K148</f>
        <v> </v>
      </c>
    </row>
    <row r="92" spans="2:12" ht="15" hidden="1">
      <c r="B92" s="76" t="s">
        <v>126</v>
      </c>
      <c r="C92" s="164" t="s">
        <v>127</v>
      </c>
      <c r="D92" s="425">
        <f>main1!C149</f>
        <v>0</v>
      </c>
      <c r="E92" s="417">
        <f>main1!D149</f>
        <v>0</v>
      </c>
      <c r="F92" s="417">
        <f>main1!E149</f>
        <v>0</v>
      </c>
      <c r="G92" s="417">
        <f>main1!F149</f>
        <v>0</v>
      </c>
      <c r="H92" s="454">
        <f>main1!G149</f>
        <v>0</v>
      </c>
      <c r="I92" s="417" t="str">
        <f>main1!H149</f>
        <v> </v>
      </c>
      <c r="J92" s="142">
        <f>main1!I149</f>
        <v>0</v>
      </c>
      <c r="K92" s="142">
        <f>main1!J149</f>
        <v>0</v>
      </c>
      <c r="L92" s="142" t="str">
        <f>main1!K149</f>
        <v> </v>
      </c>
    </row>
    <row r="93" spans="2:12" ht="15" hidden="1">
      <c r="B93" s="76" t="s">
        <v>128</v>
      </c>
      <c r="C93" s="164" t="s">
        <v>130</v>
      </c>
      <c r="D93" s="425">
        <f>main1!C150</f>
        <v>0</v>
      </c>
      <c r="E93" s="417">
        <f>main1!D150</f>
        <v>0</v>
      </c>
      <c r="F93" s="417">
        <f>main1!E150</f>
        <v>0</v>
      </c>
      <c r="G93" s="417">
        <f>main1!F150</f>
        <v>0</v>
      </c>
      <c r="H93" s="454">
        <f>main1!G150</f>
        <v>0</v>
      </c>
      <c r="I93" s="417" t="str">
        <f>main1!H150</f>
        <v> </v>
      </c>
      <c r="J93" s="142">
        <f>main1!I150</f>
        <v>0</v>
      </c>
      <c r="K93" s="142">
        <f>main1!J150</f>
        <v>0</v>
      </c>
      <c r="L93" s="142" t="str">
        <f>main1!K150</f>
        <v> </v>
      </c>
    </row>
    <row r="94" spans="2:12" ht="15.75" hidden="1">
      <c r="B94" s="367" t="s">
        <v>134</v>
      </c>
      <c r="C94" s="163" t="s">
        <v>132</v>
      </c>
      <c r="D94" s="424">
        <f>main1!C151</f>
        <v>0</v>
      </c>
      <c r="E94" s="424">
        <f>main1!D151</f>
        <v>0</v>
      </c>
      <c r="F94" s="424">
        <f>main1!E151</f>
        <v>0</v>
      </c>
      <c r="G94" s="424">
        <f>main1!F151</f>
        <v>0</v>
      </c>
      <c r="H94" s="464">
        <f>main1!G151</f>
        <v>0</v>
      </c>
      <c r="I94" s="424" t="str">
        <f>main1!H151</f>
        <v> </v>
      </c>
      <c r="J94" s="146">
        <f>main1!I151</f>
        <v>0</v>
      </c>
      <c r="K94" s="146">
        <f>main1!J151</f>
        <v>0</v>
      </c>
      <c r="L94" s="146" t="str">
        <f>main1!K151</f>
        <v> </v>
      </c>
    </row>
    <row r="95" spans="2:12" ht="17.25" customHeight="1" hidden="1">
      <c r="B95" s="76" t="s">
        <v>131</v>
      </c>
      <c r="C95" s="570" t="s">
        <v>133</v>
      </c>
      <c r="D95" s="569">
        <f>main1!C152</f>
        <v>0</v>
      </c>
      <c r="E95" s="569">
        <f>main1!D152</f>
        <v>0</v>
      </c>
      <c r="F95" s="569">
        <f>main1!E152</f>
        <v>0</v>
      </c>
      <c r="G95" s="569">
        <f>main1!F152</f>
        <v>0</v>
      </c>
      <c r="H95" s="454">
        <f>main1!G152</f>
        <v>0</v>
      </c>
      <c r="I95" s="417">
        <f>main1!H152</f>
        <v>0</v>
      </c>
      <c r="J95" s="142">
        <f>main1!I152</f>
        <v>0</v>
      </c>
      <c r="K95" s="142">
        <f>main1!J152</f>
        <v>0</v>
      </c>
      <c r="L95" s="142" t="str">
        <f>main1!K152</f>
        <v> </v>
      </c>
    </row>
    <row r="96" spans="2:12" ht="30" hidden="1">
      <c r="B96" s="76" t="s">
        <v>135</v>
      </c>
      <c r="C96" s="570" t="s">
        <v>136</v>
      </c>
      <c r="D96" s="569">
        <f>main1!C153</f>
        <v>0</v>
      </c>
      <c r="E96" s="569">
        <f>main1!D153</f>
        <v>0</v>
      </c>
      <c r="F96" s="569">
        <f>main1!E153</f>
        <v>0</v>
      </c>
      <c r="G96" s="569">
        <f>main1!F153</f>
        <v>0</v>
      </c>
      <c r="H96" s="454">
        <f>main1!G153</f>
        <v>0</v>
      </c>
      <c r="I96" s="417" t="str">
        <f>main1!H153</f>
        <v> </v>
      </c>
      <c r="J96" s="146">
        <f>main1!I153</f>
        <v>0</v>
      </c>
      <c r="K96" s="146">
        <f>main1!J153</f>
        <v>0</v>
      </c>
      <c r="L96" s="146" t="str">
        <f>main1!K153</f>
        <v> </v>
      </c>
    </row>
    <row r="97" spans="2:12" ht="30" hidden="1">
      <c r="B97" s="76" t="s">
        <v>137</v>
      </c>
      <c r="C97" s="164" t="s">
        <v>138</v>
      </c>
      <c r="D97" s="417">
        <f>main1!C154</f>
        <v>0</v>
      </c>
      <c r="E97" s="417">
        <f>main1!D154</f>
        <v>0</v>
      </c>
      <c r="F97" s="417">
        <f>main1!E154</f>
        <v>0</v>
      </c>
      <c r="G97" s="417">
        <f>main1!F154</f>
        <v>0</v>
      </c>
      <c r="H97" s="454">
        <f>main1!G154</f>
        <v>0</v>
      </c>
      <c r="I97" s="417" t="str">
        <f>main1!H154</f>
        <v> </v>
      </c>
      <c r="J97" s="146">
        <f>main1!I154</f>
        <v>0</v>
      </c>
      <c r="K97" s="146">
        <f>main1!J154</f>
        <v>0</v>
      </c>
      <c r="L97" s="146" t="str">
        <f>main1!K154</f>
        <v> </v>
      </c>
    </row>
    <row r="98" spans="2:12" ht="28.5">
      <c r="B98" s="366" t="s">
        <v>142</v>
      </c>
      <c r="C98" s="163" t="s">
        <v>140</v>
      </c>
      <c r="D98" s="424">
        <f>main1!C155</f>
        <v>-148.5</v>
      </c>
      <c r="E98" s="424">
        <f>main1!D155</f>
        <v>6.1000000000000005</v>
      </c>
      <c r="F98" s="424">
        <f>main1!E155</f>
        <v>53.3</v>
      </c>
      <c r="G98" s="424">
        <f>main1!F155</f>
        <v>-47.2</v>
      </c>
      <c r="H98" s="464">
        <f>main1!G155</f>
        <v>154.6</v>
      </c>
      <c r="I98" s="424" t="str">
        <f>main1!H155</f>
        <v>&lt;0</v>
      </c>
      <c r="J98" s="146">
        <f>main1!I155</f>
        <v>0</v>
      </c>
      <c r="K98" s="146">
        <f>main1!J155</f>
        <v>6.1000000000000005</v>
      </c>
      <c r="L98" s="146" t="str">
        <f>main1!K155</f>
        <v> </v>
      </c>
    </row>
    <row r="99" spans="2:12" ht="15.75">
      <c r="B99" s="76" t="s">
        <v>139</v>
      </c>
      <c r="C99" s="164" t="s">
        <v>141</v>
      </c>
      <c r="D99" s="417">
        <f>main1!C156</f>
        <v>18.6</v>
      </c>
      <c r="E99" s="417">
        <f>main1!D156</f>
        <v>18.5</v>
      </c>
      <c r="F99" s="417">
        <f>main1!E156</f>
        <v>31.7</v>
      </c>
      <c r="G99" s="417">
        <f>main1!F156</f>
        <v>-13.2</v>
      </c>
      <c r="H99" s="454">
        <f>main1!G156</f>
        <v>-0.10000000000000142</v>
      </c>
      <c r="I99" s="417">
        <f>main1!H156</f>
        <v>99.46236559139784</v>
      </c>
      <c r="J99" s="146">
        <f>main1!I156</f>
        <v>0</v>
      </c>
      <c r="K99" s="146">
        <f>main1!J156</f>
        <v>18.5</v>
      </c>
      <c r="L99" s="146" t="str">
        <f>main1!K156</f>
        <v> </v>
      </c>
    </row>
    <row r="100" spans="2:12" ht="15">
      <c r="B100" s="76" t="s">
        <v>143</v>
      </c>
      <c r="C100" s="164" t="s">
        <v>144</v>
      </c>
      <c r="D100" s="417">
        <f>main1!C157</f>
        <v>-167.1</v>
      </c>
      <c r="E100" s="417">
        <f>main1!D157</f>
        <v>-12.399999999999999</v>
      </c>
      <c r="F100" s="417">
        <f>main1!E157</f>
        <v>21.6</v>
      </c>
      <c r="G100" s="417">
        <f>main1!F157</f>
        <v>-34</v>
      </c>
      <c r="H100" s="454">
        <f>main1!G157</f>
        <v>154.7</v>
      </c>
      <c r="I100" s="417">
        <f>main1!H157</f>
        <v>7.4207061639736684</v>
      </c>
      <c r="J100" s="142">
        <f>main1!I157</f>
        <v>0</v>
      </c>
      <c r="K100" s="142">
        <f>main1!J157</f>
        <v>-12.399999999999999</v>
      </c>
      <c r="L100" s="142" t="str">
        <f>main1!K157</f>
        <v> </v>
      </c>
    </row>
    <row r="101" spans="2:12" ht="15.75">
      <c r="B101" s="172" t="s">
        <v>146</v>
      </c>
      <c r="C101" s="163" t="s">
        <v>147</v>
      </c>
      <c r="D101" s="425">
        <f>main1!C158</f>
        <v>34.8</v>
      </c>
      <c r="E101" s="424">
        <f>main1!D158</f>
        <v>3.9</v>
      </c>
      <c r="F101" s="424">
        <f>main1!E158</f>
        <v>3.9</v>
      </c>
      <c r="G101" s="424">
        <f>main1!F158</f>
        <v>0</v>
      </c>
      <c r="H101" s="464">
        <f>main1!G158</f>
        <v>-30.9</v>
      </c>
      <c r="I101" s="424">
        <f>main1!H158</f>
        <v>11.206896551724139</v>
      </c>
      <c r="J101" s="146">
        <f>main1!I158</f>
        <v>0</v>
      </c>
      <c r="K101" s="146">
        <f>main1!J158</f>
        <v>3.9</v>
      </c>
      <c r="L101" s="146" t="str">
        <f>main1!K158</f>
        <v> </v>
      </c>
    </row>
    <row r="102" spans="2:12" ht="15.75" hidden="1">
      <c r="B102" s="76" t="s">
        <v>145</v>
      </c>
      <c r="C102" s="164" t="s">
        <v>148</v>
      </c>
      <c r="D102" s="417">
        <f>main1!C159</f>
        <v>0</v>
      </c>
      <c r="E102" s="417">
        <f>main1!D159</f>
        <v>0</v>
      </c>
      <c r="F102" s="417">
        <f>main1!E159</f>
        <v>0</v>
      </c>
      <c r="G102" s="417">
        <f>main1!F159</f>
        <v>0</v>
      </c>
      <c r="H102" s="454">
        <f>main1!G159</f>
        <v>0</v>
      </c>
      <c r="I102" s="417" t="str">
        <f>main1!H159</f>
        <v> </v>
      </c>
      <c r="J102" s="146">
        <f>main1!I159</f>
        <v>0</v>
      </c>
      <c r="K102" s="146">
        <f>main1!J159</f>
        <v>0</v>
      </c>
      <c r="L102" s="146" t="str">
        <f>main1!K159</f>
        <v> </v>
      </c>
    </row>
    <row r="103" spans="2:12" ht="15.75">
      <c r="B103" s="76" t="s">
        <v>149</v>
      </c>
      <c r="C103" s="164" t="s">
        <v>150</v>
      </c>
      <c r="D103" s="417">
        <f>main1!C160</f>
        <v>34.8</v>
      </c>
      <c r="E103" s="417">
        <f>main1!D160</f>
        <v>3.9</v>
      </c>
      <c r="F103" s="417">
        <f>main1!E160</f>
        <v>3.9</v>
      </c>
      <c r="G103" s="417">
        <f>main1!F160</f>
        <v>0</v>
      </c>
      <c r="H103" s="454">
        <f>main1!G160</f>
        <v>-30.9</v>
      </c>
      <c r="I103" s="417">
        <f>main1!H160</f>
        <v>11.206896551724139</v>
      </c>
      <c r="J103" s="146">
        <f>main1!I160</f>
        <v>0</v>
      </c>
      <c r="K103" s="146">
        <f>main1!J160</f>
        <v>3.9</v>
      </c>
      <c r="L103" s="146" t="str">
        <f>main1!K160</f>
        <v> </v>
      </c>
    </row>
    <row r="104" spans="2:12" ht="15.75" hidden="1">
      <c r="B104" s="76" t="s">
        <v>152</v>
      </c>
      <c r="C104" s="164" t="s">
        <v>151</v>
      </c>
      <c r="D104" s="417">
        <f>main1!C161</f>
        <v>0</v>
      </c>
      <c r="E104" s="417">
        <f>main1!D161</f>
        <v>0</v>
      </c>
      <c r="F104" s="417">
        <f>main1!E161</f>
        <v>0</v>
      </c>
      <c r="G104" s="417">
        <f>main1!F161</f>
        <v>0</v>
      </c>
      <c r="H104" s="454">
        <f>main1!G161</f>
        <v>0</v>
      </c>
      <c r="I104" s="417" t="str">
        <f>main1!H161</f>
        <v> </v>
      </c>
      <c r="J104" s="146">
        <f>main1!I161</f>
        <v>0</v>
      </c>
      <c r="K104" s="146">
        <f>main1!J161</f>
        <v>0</v>
      </c>
      <c r="L104" s="146" t="str">
        <f>main1!K161</f>
        <v> </v>
      </c>
    </row>
    <row r="105" spans="2:12" ht="15.75" hidden="1">
      <c r="B105" s="76" t="s">
        <v>153</v>
      </c>
      <c r="C105" s="164" t="s">
        <v>154</v>
      </c>
      <c r="D105" s="417">
        <f>main1!C162</f>
        <v>0</v>
      </c>
      <c r="E105" s="417">
        <f>main1!D162</f>
        <v>0</v>
      </c>
      <c r="F105" s="417">
        <f>main1!E162</f>
        <v>0</v>
      </c>
      <c r="G105" s="417">
        <f>main1!F162</f>
        <v>0</v>
      </c>
      <c r="H105" s="454">
        <f>main1!G162</f>
        <v>0</v>
      </c>
      <c r="I105" s="417" t="str">
        <f>main1!H162</f>
        <v> </v>
      </c>
      <c r="J105" s="146">
        <f>main1!I162</f>
        <v>0</v>
      </c>
      <c r="K105" s="146">
        <f>main1!J162</f>
        <v>0</v>
      </c>
      <c r="L105" s="146" t="str">
        <f>main1!K162</f>
        <v> </v>
      </c>
    </row>
    <row r="106" spans="2:12" ht="15.75" hidden="1">
      <c r="B106" s="172" t="s">
        <v>157</v>
      </c>
      <c r="C106" s="163" t="s">
        <v>155</v>
      </c>
      <c r="D106" s="425">
        <f>main1!C163</f>
        <v>0</v>
      </c>
      <c r="E106" s="424">
        <f>main1!D163</f>
        <v>0</v>
      </c>
      <c r="F106" s="424">
        <f>main1!E163</f>
        <v>0</v>
      </c>
      <c r="G106" s="424">
        <f>main1!F163</f>
        <v>0</v>
      </c>
      <c r="H106" s="464">
        <f>main1!G163</f>
        <v>0</v>
      </c>
      <c r="I106" s="424" t="str">
        <f>main1!H163</f>
        <v> </v>
      </c>
      <c r="J106" s="146">
        <f>main1!I163</f>
        <v>0</v>
      </c>
      <c r="K106" s="146">
        <f>main1!J163</f>
        <v>0</v>
      </c>
      <c r="L106" s="146" t="str">
        <f>main1!K163</f>
        <v> </v>
      </c>
    </row>
    <row r="107" spans="2:12" ht="15.75" hidden="1">
      <c r="B107" s="76" t="s">
        <v>156</v>
      </c>
      <c r="C107" s="164" t="s">
        <v>158</v>
      </c>
      <c r="D107" s="425">
        <f>main1!C164</f>
        <v>0</v>
      </c>
      <c r="E107" s="424">
        <f>main1!D164</f>
        <v>0</v>
      </c>
      <c r="F107" s="424">
        <f>main1!E164</f>
        <v>0</v>
      </c>
      <c r="G107" s="424">
        <f>main1!F164</f>
        <v>0</v>
      </c>
      <c r="H107" s="464">
        <f>main1!G164</f>
        <v>0</v>
      </c>
      <c r="I107" s="424" t="str">
        <f>main1!H164</f>
        <v> </v>
      </c>
      <c r="J107" s="146">
        <f>main1!I164</f>
        <v>0</v>
      </c>
      <c r="K107" s="146">
        <f>main1!J164</f>
        <v>0</v>
      </c>
      <c r="L107" s="146" t="str">
        <f>main1!K164</f>
        <v> </v>
      </c>
    </row>
    <row r="108" spans="2:12" ht="17.25">
      <c r="B108" s="467" t="s">
        <v>159</v>
      </c>
      <c r="C108" s="468" t="s">
        <v>104</v>
      </c>
      <c r="D108" s="469">
        <f>main1!C165</f>
        <v>2868.4</v>
      </c>
      <c r="E108" s="469">
        <f>main1!D165</f>
        <v>997.6999999999999</v>
      </c>
      <c r="F108" s="469">
        <f>main1!E165</f>
        <v>580.8999999999999</v>
      </c>
      <c r="G108" s="469">
        <f>main1!F165</f>
        <v>391.79999999999995</v>
      </c>
      <c r="H108" s="456">
        <f>main1!G165</f>
        <v>-1870.7000000000003</v>
      </c>
      <c r="I108" s="415">
        <f>main1!H165</f>
        <v>34.78245711895133</v>
      </c>
      <c r="J108" s="145">
        <f>main1!I165</f>
        <v>0</v>
      </c>
      <c r="K108" s="145">
        <f>main1!J165</f>
        <v>997.6999999999999</v>
      </c>
      <c r="L108" s="145" t="str">
        <f>main1!K165</f>
        <v> </v>
      </c>
    </row>
    <row r="109" spans="2:12" ht="15.75">
      <c r="B109" s="172" t="s">
        <v>161</v>
      </c>
      <c r="C109" s="163" t="s">
        <v>162</v>
      </c>
      <c r="D109" s="425">
        <f>main1!C166</f>
        <v>0</v>
      </c>
      <c r="E109" s="424">
        <f>main1!D166</f>
        <v>1320.8</v>
      </c>
      <c r="F109" s="424">
        <f>main1!E166</f>
        <v>1320.8</v>
      </c>
      <c r="G109" s="424">
        <f>main1!F166</f>
        <v>0</v>
      </c>
      <c r="H109" s="464">
        <f>main1!G166</f>
        <v>1320.8</v>
      </c>
      <c r="I109" s="424" t="str">
        <f>main1!H166</f>
        <v> </v>
      </c>
      <c r="J109" s="146">
        <f>main1!I166</f>
        <v>0</v>
      </c>
      <c r="K109" s="146">
        <f>main1!J166</f>
        <v>1320.8</v>
      </c>
      <c r="L109" s="146" t="str">
        <f>main1!K166</f>
        <v> </v>
      </c>
    </row>
    <row r="110" spans="2:12" ht="15">
      <c r="B110" s="76" t="s">
        <v>160</v>
      </c>
      <c r="C110" s="164" t="s">
        <v>163</v>
      </c>
      <c r="D110" s="426">
        <f>main1!C167</f>
        <v>0</v>
      </c>
      <c r="E110" s="417">
        <f>main1!D167</f>
        <v>1305</v>
      </c>
      <c r="F110" s="417">
        <f>main1!E167</f>
        <v>1305</v>
      </c>
      <c r="G110" s="417">
        <f>main1!F167</f>
        <v>0</v>
      </c>
      <c r="H110" s="454">
        <f>main1!G167</f>
        <v>1305</v>
      </c>
      <c r="I110" s="417" t="str">
        <f>main1!H167</f>
        <v> </v>
      </c>
      <c r="J110" s="142">
        <f>main1!I167</f>
        <v>0</v>
      </c>
      <c r="K110" s="142">
        <f>main1!J167</f>
        <v>1305</v>
      </c>
      <c r="L110" s="142" t="str">
        <f>main1!K167</f>
        <v> </v>
      </c>
    </row>
    <row r="111" spans="2:12" ht="15" hidden="1">
      <c r="B111" s="76" t="s">
        <v>99</v>
      </c>
      <c r="C111" s="164" t="s">
        <v>164</v>
      </c>
      <c r="D111" s="426">
        <f>main1!C168</f>
        <v>0</v>
      </c>
      <c r="E111" s="417">
        <f>main1!D168</f>
        <v>0</v>
      </c>
      <c r="F111" s="417">
        <f>main1!E168</f>
        <v>0</v>
      </c>
      <c r="G111" s="417">
        <f>main1!F168</f>
        <v>0</v>
      </c>
      <c r="H111" s="454">
        <f>main1!G168</f>
        <v>0</v>
      </c>
      <c r="I111" s="417" t="str">
        <f>main1!H168</f>
        <v> </v>
      </c>
      <c r="J111" s="142">
        <f>main1!I168</f>
        <v>0</v>
      </c>
      <c r="K111" s="142">
        <f>main1!J168</f>
        <v>0</v>
      </c>
      <c r="L111" s="142" t="str">
        <f>main1!K168</f>
        <v> </v>
      </c>
    </row>
    <row r="112" spans="2:12" ht="15">
      <c r="B112" s="76" t="s">
        <v>165</v>
      </c>
      <c r="C112" s="164" t="s">
        <v>166</v>
      </c>
      <c r="D112" s="426">
        <f>main1!C169</f>
        <v>0</v>
      </c>
      <c r="E112" s="417">
        <f>main1!D169</f>
        <v>15.8</v>
      </c>
      <c r="F112" s="417">
        <f>main1!E169</f>
        <v>15.8</v>
      </c>
      <c r="G112" s="417">
        <f>main1!F169</f>
        <v>0</v>
      </c>
      <c r="H112" s="454">
        <f>main1!G169</f>
        <v>15.8</v>
      </c>
      <c r="I112" s="417" t="str">
        <f>main1!H169</f>
        <v> </v>
      </c>
      <c r="J112" s="142">
        <f>main1!I169</f>
        <v>0</v>
      </c>
      <c r="K112" s="142">
        <f>main1!J169</f>
        <v>15.8</v>
      </c>
      <c r="L112" s="142" t="str">
        <f>main1!K169</f>
        <v> </v>
      </c>
    </row>
    <row r="113" spans="2:12" ht="15.75">
      <c r="B113" s="366" t="s">
        <v>169</v>
      </c>
      <c r="C113" s="163" t="s">
        <v>167</v>
      </c>
      <c r="D113" s="425">
        <f>main1!C170</f>
        <v>0</v>
      </c>
      <c r="E113" s="424">
        <f>main1!D170</f>
        <v>0</v>
      </c>
      <c r="F113" s="424">
        <f>main1!E170</f>
        <v>-25</v>
      </c>
      <c r="G113" s="424">
        <f>main1!F170</f>
        <v>0</v>
      </c>
      <c r="H113" s="464">
        <f>main1!G170</f>
        <v>0</v>
      </c>
      <c r="I113" s="424" t="str">
        <f>main1!H170</f>
        <v> </v>
      </c>
      <c r="J113" s="146">
        <f>main1!I170</f>
        <v>0</v>
      </c>
      <c r="K113" s="146">
        <f>main1!J170</f>
        <v>0</v>
      </c>
      <c r="L113" s="146" t="str">
        <f>main1!K170</f>
        <v> </v>
      </c>
    </row>
    <row r="114" spans="2:12" ht="15.75" hidden="1">
      <c r="B114" s="76" t="s">
        <v>168</v>
      </c>
      <c r="C114" s="164" t="s">
        <v>170</v>
      </c>
      <c r="D114" s="426">
        <f>main1!C171</f>
        <v>0</v>
      </c>
      <c r="E114" s="417">
        <f>main1!D171</f>
        <v>0</v>
      </c>
      <c r="F114" s="417">
        <f>main1!E171</f>
        <v>0</v>
      </c>
      <c r="G114" s="417">
        <f>main1!F171</f>
        <v>0</v>
      </c>
      <c r="H114" s="454">
        <f>main1!G171</f>
        <v>0</v>
      </c>
      <c r="I114" s="417" t="str">
        <f>main1!H171</f>
        <v> </v>
      </c>
      <c r="J114" s="146">
        <f>main1!I171</f>
        <v>0</v>
      </c>
      <c r="K114" s="146">
        <f>main1!J171</f>
        <v>0</v>
      </c>
      <c r="L114" s="146" t="str">
        <f>main1!K171</f>
        <v> </v>
      </c>
    </row>
    <row r="115" spans="2:12" ht="15.75">
      <c r="B115" s="76" t="s">
        <v>171</v>
      </c>
      <c r="C115" s="164" t="s">
        <v>172</v>
      </c>
      <c r="D115" s="426">
        <f>main1!C172</f>
        <v>0</v>
      </c>
      <c r="E115" s="417">
        <f>main1!D172</f>
        <v>0</v>
      </c>
      <c r="F115" s="417">
        <f>main1!E172</f>
        <v>-25</v>
      </c>
      <c r="G115" s="417">
        <f>main1!F172</f>
        <v>0</v>
      </c>
      <c r="H115" s="454">
        <f>main1!G172</f>
        <v>0</v>
      </c>
      <c r="I115" s="417" t="str">
        <f>main1!H172</f>
        <v> </v>
      </c>
      <c r="J115" s="146">
        <f>main1!I172</f>
        <v>0</v>
      </c>
      <c r="K115" s="146">
        <f>main1!J172</f>
        <v>0</v>
      </c>
      <c r="L115" s="146" t="str">
        <f>main1!K172</f>
        <v> </v>
      </c>
    </row>
    <row r="116" spans="2:12" ht="30" hidden="1">
      <c r="B116" s="76" t="s">
        <v>175</v>
      </c>
      <c r="C116" s="164" t="s">
        <v>173</v>
      </c>
      <c r="D116" s="426">
        <f>main1!C173</f>
        <v>0</v>
      </c>
      <c r="E116" s="417">
        <f>main1!D173</f>
        <v>0</v>
      </c>
      <c r="F116" s="417">
        <f>main1!E173</f>
        <v>0</v>
      </c>
      <c r="G116" s="417">
        <f>main1!F173</f>
        <v>0</v>
      </c>
      <c r="H116" s="454">
        <f>main1!G173</f>
        <v>0</v>
      </c>
      <c r="I116" s="417" t="str">
        <f>main1!H173</f>
        <v> </v>
      </c>
      <c r="J116" s="146">
        <f>main1!I173</f>
        <v>0</v>
      </c>
      <c r="K116" s="146">
        <f>main1!J173</f>
        <v>0</v>
      </c>
      <c r="L116" s="146" t="str">
        <f>main1!K173</f>
        <v> </v>
      </c>
    </row>
    <row r="117" spans="2:12" ht="30" hidden="1">
      <c r="B117" s="76" t="s">
        <v>176</v>
      </c>
      <c r="C117" s="164" t="s">
        <v>174</v>
      </c>
      <c r="D117" s="426">
        <f>main1!C174</f>
        <v>0</v>
      </c>
      <c r="E117" s="417">
        <f>main1!D174</f>
        <v>0</v>
      </c>
      <c r="F117" s="417">
        <f>main1!E174</f>
        <v>0</v>
      </c>
      <c r="G117" s="417">
        <f>main1!F174</f>
        <v>0</v>
      </c>
      <c r="H117" s="454">
        <f>main1!G174</f>
        <v>0</v>
      </c>
      <c r="I117" s="417" t="str">
        <f>main1!H174</f>
        <v> </v>
      </c>
      <c r="J117" s="146">
        <f>main1!I174</f>
        <v>0</v>
      </c>
      <c r="K117" s="146">
        <f>main1!J174</f>
        <v>0</v>
      </c>
      <c r="L117" s="146" t="str">
        <f>main1!K174</f>
        <v> </v>
      </c>
    </row>
    <row r="118" spans="2:12" ht="28.5">
      <c r="B118" s="367" t="s">
        <v>180</v>
      </c>
      <c r="C118" s="163" t="s">
        <v>178</v>
      </c>
      <c r="D118" s="424">
        <f>main1!C175</f>
        <v>-46.1</v>
      </c>
      <c r="E118" s="424">
        <f>main1!D175</f>
        <v>-282.90000000000003</v>
      </c>
      <c r="F118" s="424">
        <f>main1!E175</f>
        <v>-282.90000000000003</v>
      </c>
      <c r="G118" s="424">
        <f>main1!F175</f>
        <v>0</v>
      </c>
      <c r="H118" s="464">
        <f>main1!G175</f>
        <v>-236.80000000000004</v>
      </c>
      <c r="I118" s="424" t="str">
        <f>main1!H175</f>
        <v>&gt;200</v>
      </c>
      <c r="J118" s="146">
        <f>main1!I175</f>
        <v>0</v>
      </c>
      <c r="K118" s="146">
        <f>main1!J175</f>
        <v>-282.90000000000003</v>
      </c>
      <c r="L118" s="146" t="str">
        <f>main1!K175</f>
        <v> </v>
      </c>
    </row>
    <row r="119" spans="2:12" ht="15">
      <c r="B119" s="113" t="s">
        <v>177</v>
      </c>
      <c r="C119" s="164" t="s">
        <v>179</v>
      </c>
      <c r="D119" s="417">
        <f>main1!C176</f>
        <v>0</v>
      </c>
      <c r="E119" s="417">
        <f>main1!D176</f>
        <v>-60.7</v>
      </c>
      <c r="F119" s="417">
        <f>main1!E176</f>
        <v>-60.7</v>
      </c>
      <c r="G119" s="417">
        <f>main1!F176</f>
        <v>0</v>
      </c>
      <c r="H119" s="454">
        <f>main1!G176</f>
        <v>-60.7</v>
      </c>
      <c r="I119" s="417" t="str">
        <f>main1!H176</f>
        <v> </v>
      </c>
      <c r="J119" s="142">
        <f>main1!I176</f>
        <v>0</v>
      </c>
      <c r="K119" s="142">
        <f>main1!J176</f>
        <v>-60.7</v>
      </c>
      <c r="L119" s="142" t="str">
        <f>main1!K176</f>
        <v> </v>
      </c>
    </row>
    <row r="120" spans="2:12" ht="15">
      <c r="B120" s="76" t="s">
        <v>181</v>
      </c>
      <c r="C120" s="164" t="s">
        <v>182</v>
      </c>
      <c r="D120" s="417">
        <f>main1!C177</f>
        <v>-44.5</v>
      </c>
      <c r="E120" s="417">
        <f>main1!D177</f>
        <v>-220.8</v>
      </c>
      <c r="F120" s="417">
        <f>main1!E177</f>
        <v>-220.8</v>
      </c>
      <c r="G120" s="417">
        <f>main1!F177</f>
        <v>0</v>
      </c>
      <c r="H120" s="454">
        <f>main1!G177</f>
        <v>-176.3</v>
      </c>
      <c r="I120" s="417" t="str">
        <f>main1!H177</f>
        <v>&gt;200</v>
      </c>
      <c r="J120" s="142">
        <f>main1!I177</f>
        <v>0</v>
      </c>
      <c r="K120" s="142">
        <f>main1!J177</f>
        <v>-220.8</v>
      </c>
      <c r="L120" s="142" t="str">
        <f>main1!K177</f>
        <v> </v>
      </c>
    </row>
    <row r="121" spans="2:12" ht="30" hidden="1">
      <c r="B121" s="76" t="s">
        <v>183</v>
      </c>
      <c r="C121" s="164" t="s">
        <v>184</v>
      </c>
      <c r="D121" s="417">
        <f>main1!C178</f>
        <v>0</v>
      </c>
      <c r="E121" s="417">
        <f>main1!D178</f>
        <v>0</v>
      </c>
      <c r="F121" s="417">
        <f>main1!E178</f>
        <v>0</v>
      </c>
      <c r="G121" s="417">
        <f>main1!F178</f>
        <v>0</v>
      </c>
      <c r="H121" s="454">
        <f>main1!G178</f>
        <v>0</v>
      </c>
      <c r="I121" s="417" t="str">
        <f>main1!H178</f>
        <v> </v>
      </c>
      <c r="J121" s="142">
        <f>main1!I178</f>
        <v>0</v>
      </c>
      <c r="K121" s="142">
        <f>main1!J178</f>
        <v>0</v>
      </c>
      <c r="L121" s="142" t="str">
        <f>main1!K178</f>
        <v> </v>
      </c>
    </row>
    <row r="122" spans="2:12" ht="15">
      <c r="B122" s="76" t="s">
        <v>185</v>
      </c>
      <c r="C122" s="164" t="s">
        <v>186</v>
      </c>
      <c r="D122" s="417">
        <f>main1!C179</f>
        <v>-1.6</v>
      </c>
      <c r="E122" s="417">
        <f>main1!D179</f>
        <v>-1.4</v>
      </c>
      <c r="F122" s="417">
        <f>main1!E179</f>
        <v>-1.4</v>
      </c>
      <c r="G122" s="417">
        <f>main1!F179</f>
        <v>0</v>
      </c>
      <c r="H122" s="454">
        <f>main1!G179</f>
        <v>0.20000000000000018</v>
      </c>
      <c r="I122" s="417">
        <f>main1!H179</f>
        <v>87.49999999999999</v>
      </c>
      <c r="J122" s="142">
        <f>main1!I179</f>
        <v>0</v>
      </c>
      <c r="K122" s="142">
        <f>main1!J179</f>
        <v>-1.4</v>
      </c>
      <c r="L122" s="142" t="str">
        <f>main1!K179</f>
        <v> </v>
      </c>
    </row>
    <row r="123" spans="2:12" ht="30" hidden="1">
      <c r="B123" s="76" t="s">
        <v>187</v>
      </c>
      <c r="C123" s="164" t="s">
        <v>188</v>
      </c>
      <c r="D123" s="417">
        <f>main1!C180</f>
        <v>0</v>
      </c>
      <c r="E123" s="417">
        <f>main1!D180</f>
        <v>0</v>
      </c>
      <c r="F123" s="417">
        <f>main1!E180</f>
        <v>0</v>
      </c>
      <c r="G123" s="417">
        <f>main1!F180</f>
        <v>0</v>
      </c>
      <c r="H123" s="454">
        <f>main1!G180</f>
        <v>0</v>
      </c>
      <c r="I123" s="417" t="str">
        <f>main1!H180</f>
        <v> </v>
      </c>
      <c r="J123" s="142">
        <f>main1!I180</f>
        <v>0</v>
      </c>
      <c r="K123" s="142">
        <f>main1!J180</f>
        <v>0</v>
      </c>
      <c r="L123" s="142" t="str">
        <f>main1!K180</f>
        <v> </v>
      </c>
    </row>
    <row r="124" spans="2:12" ht="15.75" hidden="1">
      <c r="B124" s="366" t="s">
        <v>134</v>
      </c>
      <c r="C124" s="163" t="s">
        <v>189</v>
      </c>
      <c r="D124" s="424">
        <f>main1!C181</f>
        <v>0</v>
      </c>
      <c r="E124" s="424">
        <f>main1!D181</f>
        <v>0</v>
      </c>
      <c r="F124" s="424">
        <f>main1!E181</f>
        <v>0</v>
      </c>
      <c r="G124" s="424">
        <f>main1!F181</f>
        <v>0</v>
      </c>
      <c r="H124" s="464">
        <f>main1!G181</f>
        <v>0</v>
      </c>
      <c r="I124" s="424" t="str">
        <f>main1!H181</f>
        <v> </v>
      </c>
      <c r="J124" s="146">
        <f>main1!I181</f>
        <v>0</v>
      </c>
      <c r="K124" s="146">
        <f>main1!J181</f>
        <v>0</v>
      </c>
      <c r="L124" s="146" t="str">
        <f>main1!K181</f>
        <v> </v>
      </c>
    </row>
    <row r="125" spans="2:12" ht="15.75" customHeight="1" hidden="1">
      <c r="B125" s="76" t="s">
        <v>131</v>
      </c>
      <c r="C125" s="570" t="s">
        <v>190</v>
      </c>
      <c r="D125" s="569">
        <f>main1!C182</f>
        <v>0</v>
      </c>
      <c r="E125" s="569">
        <f>main1!D182</f>
        <v>0</v>
      </c>
      <c r="F125" s="569">
        <f>main1!E182</f>
        <v>0</v>
      </c>
      <c r="G125" s="569">
        <f>main1!F182</f>
        <v>0</v>
      </c>
      <c r="H125" s="454">
        <f>main1!G182</f>
        <v>0</v>
      </c>
      <c r="I125" s="417" t="str">
        <f>main1!H182</f>
        <v> </v>
      </c>
      <c r="J125" s="146">
        <f>main1!I182</f>
        <v>0</v>
      </c>
      <c r="K125" s="146">
        <f>main1!J182</f>
        <v>0</v>
      </c>
      <c r="L125" s="146" t="str">
        <f>main1!K182</f>
        <v> </v>
      </c>
    </row>
    <row r="126" spans="2:12" ht="30" hidden="1">
      <c r="B126" s="76" t="s">
        <v>135</v>
      </c>
      <c r="C126" s="570" t="s">
        <v>191</v>
      </c>
      <c r="D126" s="569">
        <f>main1!C183</f>
        <v>0</v>
      </c>
      <c r="E126" s="569">
        <f>main1!D183</f>
        <v>0</v>
      </c>
      <c r="F126" s="569">
        <f>main1!E183</f>
        <v>0</v>
      </c>
      <c r="G126" s="569">
        <f>main1!F183</f>
        <v>0</v>
      </c>
      <c r="H126" s="454">
        <f>main1!G183</f>
        <v>0</v>
      </c>
      <c r="I126" s="417" t="str">
        <f>main1!H183</f>
        <v> </v>
      </c>
      <c r="J126" s="146">
        <f>main1!I183</f>
        <v>0</v>
      </c>
      <c r="K126" s="146">
        <f>main1!J183</f>
        <v>0</v>
      </c>
      <c r="L126" s="146" t="str">
        <f>main1!K183</f>
        <v> </v>
      </c>
    </row>
    <row r="127" spans="2:12" ht="30" hidden="1">
      <c r="B127" s="76" t="s">
        <v>137</v>
      </c>
      <c r="C127" s="164" t="s">
        <v>192</v>
      </c>
      <c r="D127" s="417">
        <f>main1!C184</f>
        <v>0</v>
      </c>
      <c r="E127" s="417">
        <f>main1!D184</f>
        <v>0</v>
      </c>
      <c r="F127" s="417">
        <f>main1!E184</f>
        <v>0</v>
      </c>
      <c r="G127" s="417">
        <f>main1!F184</f>
        <v>0</v>
      </c>
      <c r="H127" s="454">
        <f>main1!G184</f>
        <v>0</v>
      </c>
      <c r="I127" s="417" t="str">
        <f>main1!H184</f>
        <v> </v>
      </c>
      <c r="J127" s="146">
        <f>main1!I184</f>
        <v>0</v>
      </c>
      <c r="K127" s="146">
        <f>main1!J184</f>
        <v>0</v>
      </c>
      <c r="L127" s="146" t="str">
        <f>main1!K184</f>
        <v> </v>
      </c>
    </row>
    <row r="128" spans="2:12" ht="28.5" hidden="1">
      <c r="B128" s="366" t="s">
        <v>196</v>
      </c>
      <c r="C128" s="163" t="s">
        <v>194</v>
      </c>
      <c r="D128" s="425">
        <f>main1!C185</f>
        <v>0</v>
      </c>
      <c r="E128" s="424">
        <f>main1!D185</f>
        <v>0</v>
      </c>
      <c r="F128" s="424">
        <f>main1!E185</f>
        <v>0</v>
      </c>
      <c r="G128" s="424">
        <f>main1!F185</f>
        <v>0</v>
      </c>
      <c r="H128" s="464">
        <f>main1!G185</f>
        <v>0</v>
      </c>
      <c r="I128" s="424" t="str">
        <f>main1!H185</f>
        <v> </v>
      </c>
      <c r="J128" s="146">
        <f>main1!I185</f>
        <v>0</v>
      </c>
      <c r="K128" s="146">
        <f>main1!J185</f>
        <v>0</v>
      </c>
      <c r="L128" s="146" t="str">
        <f>main1!K185</f>
        <v> </v>
      </c>
    </row>
    <row r="129" spans="2:12" ht="15.75" hidden="1">
      <c r="B129" s="76" t="s">
        <v>193</v>
      </c>
      <c r="C129" s="164" t="s">
        <v>195</v>
      </c>
      <c r="D129" s="425">
        <f>main1!C186</f>
        <v>0</v>
      </c>
      <c r="E129" s="424">
        <f>main1!D186</f>
        <v>0</v>
      </c>
      <c r="F129" s="424">
        <f>main1!E186</f>
        <v>0</v>
      </c>
      <c r="G129" s="424">
        <f>main1!F186</f>
        <v>0</v>
      </c>
      <c r="H129" s="464">
        <f>main1!G186</f>
        <v>0</v>
      </c>
      <c r="I129" s="424" t="str">
        <f>main1!H186</f>
        <v> </v>
      </c>
      <c r="J129" s="146">
        <f>main1!I186</f>
        <v>0</v>
      </c>
      <c r="K129" s="146">
        <f>main1!J186</f>
        <v>0</v>
      </c>
      <c r="L129" s="146" t="str">
        <f>main1!K186</f>
        <v> </v>
      </c>
    </row>
    <row r="130" spans="2:12" ht="15.75" hidden="1">
      <c r="B130" s="76" t="s">
        <v>143</v>
      </c>
      <c r="C130" s="164" t="s">
        <v>197</v>
      </c>
      <c r="D130" s="425">
        <f>main1!C187</f>
        <v>0</v>
      </c>
      <c r="E130" s="424">
        <f>main1!D187</f>
        <v>0</v>
      </c>
      <c r="F130" s="424">
        <f>main1!E187</f>
        <v>0</v>
      </c>
      <c r="G130" s="424">
        <f>main1!F187</f>
        <v>0</v>
      </c>
      <c r="H130" s="464">
        <f>main1!G187</f>
        <v>0</v>
      </c>
      <c r="I130" s="424" t="str">
        <f>main1!H187</f>
        <v> </v>
      </c>
      <c r="J130" s="146">
        <f>main1!I187</f>
        <v>0</v>
      </c>
      <c r="K130" s="146">
        <f>main1!J187</f>
        <v>0</v>
      </c>
      <c r="L130" s="146" t="str">
        <f>main1!K187</f>
        <v> </v>
      </c>
    </row>
    <row r="131" spans="2:12" ht="15.75" hidden="1">
      <c r="B131" s="172" t="s">
        <v>199</v>
      </c>
      <c r="C131" s="163" t="s">
        <v>200</v>
      </c>
      <c r="D131" s="425">
        <f>main1!C188</f>
        <v>0</v>
      </c>
      <c r="E131" s="424">
        <f>main1!D188</f>
        <v>0</v>
      </c>
      <c r="F131" s="424">
        <f>main1!E188</f>
        <v>0</v>
      </c>
      <c r="G131" s="424">
        <f>main1!F188</f>
        <v>0</v>
      </c>
      <c r="H131" s="464">
        <f>main1!G188</f>
        <v>0</v>
      </c>
      <c r="I131" s="424" t="str">
        <f>main1!H188</f>
        <v> </v>
      </c>
      <c r="J131" s="146">
        <f>main1!I188</f>
        <v>0</v>
      </c>
      <c r="K131" s="146">
        <f>main1!J188</f>
        <v>0</v>
      </c>
      <c r="L131" s="146" t="str">
        <f>main1!K188</f>
        <v> </v>
      </c>
    </row>
    <row r="132" spans="2:12" ht="15.75" hidden="1">
      <c r="B132" s="76" t="s">
        <v>198</v>
      </c>
      <c r="C132" s="164" t="s">
        <v>201</v>
      </c>
      <c r="D132" s="425">
        <f>main1!C189</f>
        <v>0</v>
      </c>
      <c r="E132" s="424">
        <f>main1!D189</f>
        <v>0</v>
      </c>
      <c r="F132" s="424">
        <f>main1!E189</f>
        <v>0</v>
      </c>
      <c r="G132" s="424">
        <f>main1!F189</f>
        <v>0</v>
      </c>
      <c r="H132" s="464">
        <f>main1!G189</f>
        <v>0</v>
      </c>
      <c r="I132" s="424" t="str">
        <f>main1!H189</f>
        <v> </v>
      </c>
      <c r="J132" s="146">
        <f>main1!I189</f>
        <v>0</v>
      </c>
      <c r="K132" s="146">
        <f>main1!J189</f>
        <v>0</v>
      </c>
      <c r="L132" s="146" t="str">
        <f>main1!K189</f>
        <v> </v>
      </c>
    </row>
    <row r="133" spans="2:12" ht="15.75" hidden="1">
      <c r="B133" s="76" t="s">
        <v>202</v>
      </c>
      <c r="C133" s="164" t="s">
        <v>203</v>
      </c>
      <c r="D133" s="425">
        <f>main1!C190</f>
        <v>0</v>
      </c>
      <c r="E133" s="424">
        <f>main1!D190</f>
        <v>0</v>
      </c>
      <c r="F133" s="424">
        <f>main1!E190</f>
        <v>0</v>
      </c>
      <c r="G133" s="424">
        <f>main1!F190</f>
        <v>0</v>
      </c>
      <c r="H133" s="464">
        <f>main1!G190</f>
        <v>0</v>
      </c>
      <c r="I133" s="424" t="str">
        <f>main1!H190</f>
        <v> </v>
      </c>
      <c r="J133" s="146">
        <f>main1!I190</f>
        <v>0</v>
      </c>
      <c r="K133" s="146">
        <f>main1!J190</f>
        <v>0</v>
      </c>
      <c r="L133" s="146" t="str">
        <f>main1!K190</f>
        <v> </v>
      </c>
    </row>
    <row r="134" spans="2:12" ht="15.75" hidden="1">
      <c r="B134" s="76" t="s">
        <v>204</v>
      </c>
      <c r="C134" s="164" t="s">
        <v>205</v>
      </c>
      <c r="D134" s="425">
        <f>main1!C191</f>
        <v>0</v>
      </c>
      <c r="E134" s="424">
        <f>main1!D191</f>
        <v>0</v>
      </c>
      <c r="F134" s="424">
        <f>main1!E191</f>
        <v>0</v>
      </c>
      <c r="G134" s="424">
        <f>main1!F191</f>
        <v>0</v>
      </c>
      <c r="H134" s="464">
        <f>main1!G191</f>
        <v>0</v>
      </c>
      <c r="I134" s="424" t="str">
        <f>main1!H191</f>
        <v> </v>
      </c>
      <c r="J134" s="146">
        <f>main1!I191</f>
        <v>0</v>
      </c>
      <c r="K134" s="146">
        <f>main1!J191</f>
        <v>0</v>
      </c>
      <c r="L134" s="146" t="str">
        <f>main1!K191</f>
        <v> </v>
      </c>
    </row>
    <row r="135" spans="2:12" ht="15.75">
      <c r="B135" s="172" t="s">
        <v>207</v>
      </c>
      <c r="C135" s="163" t="s">
        <v>206</v>
      </c>
      <c r="D135" s="424">
        <f>main1!C192</f>
        <v>2914.5</v>
      </c>
      <c r="E135" s="424">
        <f>main1!D192</f>
        <v>-40.19999999999995</v>
      </c>
      <c r="F135" s="424">
        <f>main1!E192</f>
        <v>-431.99999999999994</v>
      </c>
      <c r="G135" s="424">
        <f>main1!F192</f>
        <v>391.79999999999995</v>
      </c>
      <c r="H135" s="464">
        <f>main1!G192</f>
        <v>-2954.7</v>
      </c>
      <c r="I135" s="424" t="str">
        <f>main1!H192</f>
        <v>&lt;0</v>
      </c>
      <c r="J135" s="146">
        <f>main1!I192</f>
        <v>0</v>
      </c>
      <c r="K135" s="146">
        <f>main1!J192</f>
        <v>-40.19999999999995</v>
      </c>
      <c r="L135" s="146" t="str">
        <f>main1!K192</f>
        <v> </v>
      </c>
    </row>
    <row r="136" spans="2:12" ht="15.75">
      <c r="B136" s="333" t="s">
        <v>290</v>
      </c>
      <c r="C136" s="362" t="s">
        <v>208</v>
      </c>
      <c r="D136" s="417">
        <f>main1!C193</f>
        <v>3731.2999999999997</v>
      </c>
      <c r="E136" s="417">
        <f>main1!D193</f>
        <v>506.9</v>
      </c>
      <c r="F136" s="417">
        <f>main1!E193</f>
        <v>115.10000000000002</v>
      </c>
      <c r="G136" s="417">
        <f>main1!F193</f>
        <v>391.79999999999995</v>
      </c>
      <c r="H136" s="454">
        <f>main1!G193</f>
        <v>-3224.3999999999996</v>
      </c>
      <c r="I136" s="417">
        <f>main1!H193</f>
        <v>13.585077586900008</v>
      </c>
      <c r="J136" s="146"/>
      <c r="K136" s="146"/>
      <c r="L136" s="146"/>
    </row>
    <row r="137" spans="2:12" ht="15">
      <c r="B137" s="76" t="s">
        <v>291</v>
      </c>
      <c r="C137" s="362" t="s">
        <v>208</v>
      </c>
      <c r="D137" s="417">
        <f>main1!C194</f>
        <v>-816.8</v>
      </c>
      <c r="E137" s="417">
        <f>main1!D194</f>
        <v>-547.0999999999999</v>
      </c>
      <c r="F137" s="417">
        <f>main1!E194</f>
        <v>-547.0999999999999</v>
      </c>
      <c r="G137" s="417">
        <f>main1!F194</f>
        <v>0</v>
      </c>
      <c r="H137" s="454">
        <f>main1!G194</f>
        <v>269.70000000000005</v>
      </c>
      <c r="I137" s="417">
        <f>main1!H194</f>
        <v>66.98090107737511</v>
      </c>
      <c r="J137" s="142">
        <f>main1!I194</f>
        <v>0</v>
      </c>
      <c r="K137" s="142">
        <f>main1!J194</f>
        <v>-547.0999999999999</v>
      </c>
      <c r="L137" s="142" t="str">
        <f>main1!K194</f>
        <v> </v>
      </c>
    </row>
    <row r="138" spans="2:12" ht="21.75" customHeight="1">
      <c r="B138" s="474" t="s">
        <v>212</v>
      </c>
      <c r="C138" s="482" t="s">
        <v>209</v>
      </c>
      <c r="D138" s="476">
        <f>main1!C195</f>
        <v>987.1000000000038</v>
      </c>
      <c r="E138" s="476">
        <f>main1!D195</f>
        <v>-676.7000000000032</v>
      </c>
      <c r="F138" s="476">
        <f>main1!E195</f>
        <v>-780.9000000000032</v>
      </c>
      <c r="G138" s="476">
        <f>main1!F195</f>
        <v>104.19999999999993</v>
      </c>
      <c r="H138" s="465">
        <f>main1!G195</f>
        <v>-1663.800000000007</v>
      </c>
      <c r="I138" s="427" t="str">
        <f>main1!H195</f>
        <v>&lt;0</v>
      </c>
      <c r="J138" s="145">
        <f>main1!I195</f>
        <v>0</v>
      </c>
      <c r="K138" s="145">
        <f>main1!J195</f>
        <v>-676.7000000000032</v>
      </c>
      <c r="L138" s="145" t="str">
        <f>main1!K195</f>
        <v> </v>
      </c>
    </row>
    <row r="139" spans="2:12" ht="24.75" customHeight="1">
      <c r="B139" s="477" t="s">
        <v>213</v>
      </c>
      <c r="C139" s="478" t="s">
        <v>210</v>
      </c>
      <c r="D139" s="479">
        <f>main1!C196</f>
        <v>2445.7</v>
      </c>
      <c r="E139" s="479">
        <f>main1!D196</f>
        <v>3182.4</v>
      </c>
      <c r="F139" s="479">
        <f>main1!E196</f>
        <v>1996.3</v>
      </c>
      <c r="G139" s="479">
        <f>main1!F196</f>
        <v>1186.1000000000001</v>
      </c>
      <c r="H139" s="466">
        <f>main1!G196</f>
        <v>736.7000000000003</v>
      </c>
      <c r="I139" s="428">
        <f>main1!H196</f>
        <v>130.12225538700577</v>
      </c>
      <c r="J139" s="146">
        <f>main1!I196</f>
        <v>0</v>
      </c>
      <c r="K139" s="146">
        <f>main1!J196</f>
        <v>3182.4</v>
      </c>
      <c r="L139" s="146" t="str">
        <f>main1!K196</f>
        <v> </v>
      </c>
    </row>
    <row r="140" spans="2:12" ht="24.75" customHeight="1">
      <c r="B140" s="480" t="s">
        <v>214</v>
      </c>
      <c r="C140" s="481" t="s">
        <v>211</v>
      </c>
      <c r="D140" s="479">
        <f>main1!C197</f>
        <v>-1458.5999999999963</v>
      </c>
      <c r="E140" s="479">
        <f>main1!D197</f>
        <v>-3859.100000000003</v>
      </c>
      <c r="F140" s="479">
        <f>main1!E197</f>
        <v>-2777.200000000003</v>
      </c>
      <c r="G140" s="479">
        <f>main1!F197</f>
        <v>-1081.9</v>
      </c>
      <c r="H140" s="466">
        <f>main1!G197</f>
        <v>-2400.500000000007</v>
      </c>
      <c r="I140" s="428" t="str">
        <f>main1!H197</f>
        <v>&gt;200</v>
      </c>
      <c r="J140" s="146">
        <f>main1!I197</f>
        <v>0</v>
      </c>
      <c r="K140" s="146">
        <f>main1!J197</f>
        <v>-3859.100000000003</v>
      </c>
      <c r="L140" s="146" t="str">
        <f>main1!K197</f>
        <v> </v>
      </c>
    </row>
    <row r="141" spans="1:13" ht="62.25" customHeight="1">
      <c r="A141" s="827" t="s">
        <v>325</v>
      </c>
      <c r="B141" s="827"/>
      <c r="C141" s="827"/>
      <c r="D141" s="827"/>
      <c r="E141" s="827"/>
      <c r="F141" s="827"/>
      <c r="G141" s="827"/>
      <c r="H141" s="827"/>
      <c r="I141" s="827"/>
      <c r="J141" s="827"/>
      <c r="K141" s="827"/>
      <c r="L141" s="827"/>
      <c r="M141" s="827"/>
    </row>
  </sheetData>
  <sheetProtection/>
  <mergeCells count="12">
    <mergeCell ref="A2:M2"/>
    <mergeCell ref="A3:M3"/>
    <mergeCell ref="A4:M4"/>
    <mergeCell ref="K6:L6"/>
    <mergeCell ref="J6:J7"/>
    <mergeCell ref="B6:B7"/>
    <mergeCell ref="C6:C7"/>
    <mergeCell ref="D6:D7"/>
    <mergeCell ref="E6:E7"/>
    <mergeCell ref="H6:I6"/>
    <mergeCell ref="A141:M141"/>
    <mergeCell ref="F6:G6"/>
  </mergeCells>
  <printOptions horizontalCentered="1"/>
  <pageMargins left="0" right="0" top="0.3937007874015748" bottom="0.3937007874015748" header="0" footer="0"/>
  <pageSetup blackAndWhite="1" horizontalDpi="600" verticalDpi="600" orientation="portrait" paperSize="9" scale="73" r:id="rId1"/>
  <headerFooter>
    <oddFooter>&amp;C&amp;P</oddFooter>
  </headerFooter>
  <rowBreaks count="1" manualBreakCount="1">
    <brk id="72" max="12" man="1"/>
  </rowBreaks>
</worksheet>
</file>

<file path=xl/worksheets/sheet4.xml><?xml version="1.0" encoding="utf-8"?>
<worksheet xmlns="http://schemas.openxmlformats.org/spreadsheetml/2006/main" xmlns:r="http://schemas.openxmlformats.org/officeDocument/2006/relationships">
  <dimension ref="A1:N156"/>
  <sheetViews>
    <sheetView showZeros="0" view="pageBreakPreview" zoomScaleSheetLayoutView="100" zoomScalePageLayoutView="0" workbookViewId="0" topLeftCell="A1">
      <selection activeCell="O21" sqref="O21"/>
    </sheetView>
  </sheetViews>
  <sheetFormatPr defaultColWidth="9.140625" defaultRowHeight="15"/>
  <cols>
    <col min="1" max="1" width="52.00390625" style="0" customWidth="1"/>
    <col min="2" max="2" width="10.140625" style="0" customWidth="1"/>
    <col min="3" max="3" width="12.8515625" style="0" customWidth="1"/>
    <col min="4" max="6" width="10.57421875" style="0" customWidth="1"/>
    <col min="7" max="7" width="13.00390625" style="0" customWidth="1"/>
    <col min="8" max="8" width="9.57421875" style="0" customWidth="1"/>
    <col min="9" max="11" width="9.140625" style="0" hidden="1" customWidth="1"/>
  </cols>
  <sheetData>
    <row r="1" spans="3:14" ht="15">
      <c r="C1" s="13"/>
      <c r="D1" s="13"/>
      <c r="E1" s="13"/>
      <c r="F1" s="13"/>
      <c r="G1" s="13"/>
      <c r="H1" s="15" t="s">
        <v>28</v>
      </c>
      <c r="I1" s="13"/>
      <c r="J1" s="13"/>
      <c r="L1" s="13"/>
      <c r="M1" s="13"/>
      <c r="N1" s="13"/>
    </row>
    <row r="2" spans="1:14" ht="20.25">
      <c r="A2" s="829" t="s">
        <v>27</v>
      </c>
      <c r="B2" s="829"/>
      <c r="C2" s="829"/>
      <c r="D2" s="829"/>
      <c r="E2" s="829"/>
      <c r="F2" s="829"/>
      <c r="G2" s="829"/>
      <c r="H2" s="829"/>
      <c r="I2" s="829"/>
      <c r="J2" s="829"/>
      <c r="K2" s="829"/>
      <c r="L2" s="20"/>
      <c r="M2" s="20"/>
      <c r="N2" s="20"/>
    </row>
    <row r="3" spans="1:14" ht="20.25">
      <c r="A3" s="829" t="s">
        <v>306</v>
      </c>
      <c r="B3" s="829"/>
      <c r="C3" s="829"/>
      <c r="D3" s="829"/>
      <c r="E3" s="829"/>
      <c r="F3" s="829"/>
      <c r="G3" s="829"/>
      <c r="H3" s="829"/>
      <c r="I3" s="829"/>
      <c r="J3" s="829"/>
      <c r="K3" s="829"/>
      <c r="L3" s="20"/>
      <c r="M3" s="20"/>
      <c r="N3" s="20"/>
    </row>
    <row r="4" spans="1:14" ht="18.75" customHeight="1">
      <c r="A4" s="830" t="str">
        <f>main1!A4</f>
        <v>la situația din 30 iunie 2016</v>
      </c>
      <c r="B4" s="830"/>
      <c r="C4" s="830"/>
      <c r="D4" s="830"/>
      <c r="E4" s="830"/>
      <c r="F4" s="830"/>
      <c r="G4" s="830"/>
      <c r="H4" s="830"/>
      <c r="I4" s="830"/>
      <c r="J4" s="830"/>
      <c r="K4" s="830"/>
      <c r="L4" s="19"/>
      <c r="M4" s="19"/>
      <c r="N4" s="19"/>
    </row>
    <row r="5" spans="1:14" ht="15.75">
      <c r="A5" s="832" t="s">
        <v>302</v>
      </c>
      <c r="B5" s="832"/>
      <c r="C5" s="832"/>
      <c r="D5" s="832"/>
      <c r="E5" s="832"/>
      <c r="F5" s="832"/>
      <c r="G5" s="832"/>
      <c r="H5" s="832"/>
      <c r="I5" s="378"/>
      <c r="J5" s="378"/>
      <c r="K5" s="378"/>
      <c r="L5" s="19"/>
      <c r="M5" s="19"/>
      <c r="N5" s="19"/>
    </row>
    <row r="6" spans="1:13" ht="21" customHeight="1">
      <c r="A6" s="15"/>
      <c r="B6" s="15"/>
      <c r="C6" s="12"/>
      <c r="D6" s="12"/>
      <c r="E6" s="12"/>
      <c r="F6" s="12"/>
      <c r="G6" s="12" t="s">
        <v>1</v>
      </c>
      <c r="H6" s="413" t="s">
        <v>26</v>
      </c>
      <c r="I6" s="12"/>
      <c r="J6" s="12"/>
      <c r="L6" s="12"/>
      <c r="M6" s="12"/>
    </row>
    <row r="7" spans="1:11" ht="23.25" customHeight="1">
      <c r="A7" s="831" t="s">
        <v>40</v>
      </c>
      <c r="B7" s="833" t="s">
        <v>244</v>
      </c>
      <c r="C7" s="831" t="s">
        <v>33</v>
      </c>
      <c r="D7" s="831" t="s">
        <v>41</v>
      </c>
      <c r="E7" s="828" t="s">
        <v>330</v>
      </c>
      <c r="F7" s="828"/>
      <c r="G7" s="831" t="s">
        <v>34</v>
      </c>
      <c r="H7" s="831"/>
      <c r="I7" s="831" t="s">
        <v>38</v>
      </c>
      <c r="J7" s="831" t="s">
        <v>39</v>
      </c>
      <c r="K7" s="831"/>
    </row>
    <row r="8" spans="1:11" ht="25.5">
      <c r="A8" s="831"/>
      <c r="B8" s="833"/>
      <c r="C8" s="831"/>
      <c r="D8" s="831"/>
      <c r="E8" s="631" t="s">
        <v>332</v>
      </c>
      <c r="F8" s="631" t="s">
        <v>331</v>
      </c>
      <c r="G8" s="26" t="s">
        <v>307</v>
      </c>
      <c r="H8" s="26" t="s">
        <v>36</v>
      </c>
      <c r="I8" s="831"/>
      <c r="J8" s="26" t="s">
        <v>37</v>
      </c>
      <c r="K8" s="26" t="s">
        <v>36</v>
      </c>
    </row>
    <row r="9" spans="1:11" ht="15">
      <c r="A9" s="28">
        <v>1</v>
      </c>
      <c r="B9" s="270">
        <v>2</v>
      </c>
      <c r="C9" s="28">
        <v>3</v>
      </c>
      <c r="D9" s="28">
        <v>4</v>
      </c>
      <c r="E9" s="28">
        <v>5</v>
      </c>
      <c r="F9" s="28">
        <v>6</v>
      </c>
      <c r="G9" s="28">
        <v>7</v>
      </c>
      <c r="H9" s="28">
        <v>8</v>
      </c>
      <c r="I9" s="27">
        <v>6</v>
      </c>
      <c r="J9" s="27">
        <v>7</v>
      </c>
      <c r="K9" s="27">
        <v>8</v>
      </c>
    </row>
    <row r="10" spans="1:11" ht="17.25">
      <c r="A10" s="467" t="s">
        <v>100</v>
      </c>
      <c r="B10" s="473">
        <v>1</v>
      </c>
      <c r="C10" s="469">
        <f>main1!L12</f>
        <v>39795.8</v>
      </c>
      <c r="D10" s="469">
        <f>main1!M12</f>
        <v>19161.899999999998</v>
      </c>
      <c r="E10" s="469">
        <f>main1!N12</f>
        <v>19005.8</v>
      </c>
      <c r="F10" s="469">
        <f>main1!O12</f>
        <v>156.1</v>
      </c>
      <c r="G10" s="469">
        <f>main1!P12</f>
        <v>-20633.900000000005</v>
      </c>
      <c r="H10" s="469">
        <f>main1!Q12</f>
        <v>48.15055860166147</v>
      </c>
      <c r="I10" s="145">
        <f>main1!R12</f>
        <v>0</v>
      </c>
      <c r="J10" s="145">
        <f>main1!S12</f>
        <v>19161.899999999998</v>
      </c>
      <c r="K10" s="145" t="str">
        <f>main1!T12</f>
        <v> </v>
      </c>
    </row>
    <row r="11" spans="1:11" ht="15.75">
      <c r="A11" s="51" t="s">
        <v>43</v>
      </c>
      <c r="B11" s="157">
        <v>11</v>
      </c>
      <c r="C11" s="416">
        <f>main1!L13</f>
        <v>25165.2</v>
      </c>
      <c r="D11" s="416">
        <f>main1!M13</f>
        <v>11962.400000000003</v>
      </c>
      <c r="E11" s="416">
        <f>main1!N13</f>
        <v>11962.400000000003</v>
      </c>
      <c r="F11" s="416">
        <f>main1!O13</f>
        <v>0</v>
      </c>
      <c r="G11" s="416">
        <f>main1!P13</f>
        <v>-13202.799999999997</v>
      </c>
      <c r="H11" s="416">
        <f>main1!Q13</f>
        <v>47.53548551173844</v>
      </c>
      <c r="I11" s="146">
        <f>main1!R13</f>
        <v>0</v>
      </c>
      <c r="J11" s="146">
        <f>main1!S13</f>
        <v>11962.400000000003</v>
      </c>
      <c r="K11" s="146" t="str">
        <f>main1!T13</f>
        <v> </v>
      </c>
    </row>
    <row r="12" spans="1:11" ht="15.75" customHeight="1">
      <c r="A12" s="67" t="s">
        <v>44</v>
      </c>
      <c r="B12" s="254">
        <v>111</v>
      </c>
      <c r="C12" s="417">
        <f>main1!L14</f>
        <v>4330.7</v>
      </c>
      <c r="D12" s="417">
        <f>main1!M14</f>
        <v>2413.5</v>
      </c>
      <c r="E12" s="417">
        <f>main1!N14</f>
        <v>2413.5</v>
      </c>
      <c r="F12" s="417">
        <f>main1!O14</f>
        <v>0</v>
      </c>
      <c r="G12" s="417">
        <f>main1!P14</f>
        <v>-1917.1999999999998</v>
      </c>
      <c r="H12" s="417">
        <f>main1!Q14</f>
        <v>55.7300205509502</v>
      </c>
      <c r="I12" s="142">
        <f>main1!R14</f>
        <v>0</v>
      </c>
      <c r="J12" s="142">
        <f>main1!S14</f>
        <v>2413.5</v>
      </c>
      <c r="K12" s="142" t="str">
        <f>main1!T14</f>
        <v> </v>
      </c>
    </row>
    <row r="13" spans="1:11" ht="15" hidden="1">
      <c r="A13" s="147" t="s">
        <v>4</v>
      </c>
      <c r="B13" s="198"/>
      <c r="C13" s="417"/>
      <c r="D13" s="417"/>
      <c r="E13" s="417"/>
      <c r="F13" s="417"/>
      <c r="G13" s="417"/>
      <c r="H13" s="417"/>
      <c r="I13" s="142">
        <f>main1!R15</f>
        <v>0</v>
      </c>
      <c r="J13" s="142">
        <f>main1!S15</f>
        <v>0</v>
      </c>
      <c r="K13" s="142">
        <f>main1!T15</f>
        <v>0</v>
      </c>
    </row>
    <row r="14" spans="1:11" ht="15">
      <c r="A14" s="148" t="s">
        <v>272</v>
      </c>
      <c r="B14" s="255">
        <v>1111</v>
      </c>
      <c r="C14" s="418">
        <f>main1!L16</f>
        <v>1309.1</v>
      </c>
      <c r="D14" s="418">
        <f>main1!M16</f>
        <v>653.6</v>
      </c>
      <c r="E14" s="418">
        <f>main1!N16</f>
        <v>653.6</v>
      </c>
      <c r="F14" s="418">
        <f>main1!O16</f>
        <v>0</v>
      </c>
      <c r="G14" s="418">
        <f>main1!P16</f>
        <v>-655.4999999999999</v>
      </c>
      <c r="H14" s="418">
        <f>main1!Q16</f>
        <v>49.92743105950654</v>
      </c>
      <c r="I14" s="142">
        <f>main1!R16</f>
        <v>0</v>
      </c>
      <c r="J14" s="142">
        <f>main1!S16</f>
        <v>653.6</v>
      </c>
      <c r="K14" s="142" t="str">
        <f>main1!T16</f>
        <v> </v>
      </c>
    </row>
    <row r="15" spans="1:11" ht="15">
      <c r="A15" s="148" t="s">
        <v>273</v>
      </c>
      <c r="B15" s="255">
        <v>1112</v>
      </c>
      <c r="C15" s="418">
        <f>main1!L17</f>
        <v>3021.6</v>
      </c>
      <c r="D15" s="418">
        <f>main1!M17</f>
        <v>1759.9</v>
      </c>
      <c r="E15" s="418">
        <f>main1!N17</f>
        <v>1759.9</v>
      </c>
      <c r="F15" s="418">
        <f>main1!O17</f>
        <v>0</v>
      </c>
      <c r="G15" s="418">
        <f>main1!P17</f>
        <v>-1261.6999999999998</v>
      </c>
      <c r="H15" s="418">
        <f>main1!Q17</f>
        <v>58.24397670108552</v>
      </c>
      <c r="I15" s="142">
        <f>main1!R17</f>
        <v>0</v>
      </c>
      <c r="J15" s="142">
        <f>main1!S17</f>
        <v>1759.9</v>
      </c>
      <c r="K15" s="142" t="str">
        <f>main1!T17</f>
        <v> </v>
      </c>
    </row>
    <row r="16" spans="1:11" ht="15">
      <c r="A16" s="67" t="s">
        <v>45</v>
      </c>
      <c r="B16" s="198">
        <v>113</v>
      </c>
      <c r="C16" s="417">
        <f>main1!L18</f>
        <v>0.1</v>
      </c>
      <c r="D16" s="417">
        <f>main1!M18</f>
        <v>2.8</v>
      </c>
      <c r="E16" s="417">
        <f>main1!N18</f>
        <v>2.8</v>
      </c>
      <c r="F16" s="417">
        <f>main1!O18</f>
        <v>0</v>
      </c>
      <c r="G16" s="417">
        <f>main1!P18</f>
        <v>2.6999999999999997</v>
      </c>
      <c r="H16" s="417" t="str">
        <f>main1!Q18</f>
        <v>&gt;200</v>
      </c>
      <c r="I16" s="142">
        <f>main1!R18</f>
        <v>0</v>
      </c>
      <c r="J16" s="142">
        <f>main1!S18</f>
        <v>2.8</v>
      </c>
      <c r="K16" s="142" t="str">
        <f>main1!T18</f>
        <v> </v>
      </c>
    </row>
    <row r="17" spans="1:11" ht="15" hidden="1">
      <c r="A17" s="56" t="s">
        <v>15</v>
      </c>
      <c r="B17" s="198"/>
      <c r="C17" s="417"/>
      <c r="D17" s="417"/>
      <c r="E17" s="417"/>
      <c r="F17" s="417"/>
      <c r="G17" s="417"/>
      <c r="H17" s="417"/>
      <c r="I17" s="142">
        <f>main1!R19</f>
        <v>0</v>
      </c>
      <c r="J17" s="142">
        <f>main1!S19</f>
        <v>0</v>
      </c>
      <c r="K17" s="142">
        <f>main1!T19</f>
        <v>0</v>
      </c>
    </row>
    <row r="18" spans="1:11" ht="15" hidden="1">
      <c r="A18" s="159" t="s">
        <v>241</v>
      </c>
      <c r="B18" s="195">
        <v>1131</v>
      </c>
      <c r="C18" s="418">
        <f>main1!L20</f>
        <v>0</v>
      </c>
      <c r="D18" s="418">
        <f>main1!M20</f>
        <v>0</v>
      </c>
      <c r="E18" s="418">
        <f>main1!N20</f>
        <v>0</v>
      </c>
      <c r="F18" s="418">
        <f>main1!O20</f>
        <v>0</v>
      </c>
      <c r="G18" s="418">
        <f>main1!P20</f>
        <v>0</v>
      </c>
      <c r="H18" s="418" t="str">
        <f>main1!Q20</f>
        <v> </v>
      </c>
      <c r="I18" s="142">
        <f>main1!R20</f>
        <v>0</v>
      </c>
      <c r="J18" s="142">
        <f>main1!S20</f>
        <v>0</v>
      </c>
      <c r="K18" s="142">
        <f>main1!T20</f>
        <v>0</v>
      </c>
    </row>
    <row r="19" spans="1:11" ht="15.75" customHeight="1" hidden="1">
      <c r="A19" s="159" t="s">
        <v>242</v>
      </c>
      <c r="B19" s="195">
        <v>1132</v>
      </c>
      <c r="C19" s="418">
        <f>main1!L21</f>
        <v>0</v>
      </c>
      <c r="D19" s="418">
        <f>main1!M21</f>
        <v>0</v>
      </c>
      <c r="E19" s="418">
        <f>main1!N21</f>
        <v>0</v>
      </c>
      <c r="F19" s="418">
        <f>main1!O21</f>
        <v>0</v>
      </c>
      <c r="G19" s="418">
        <f>main1!P21</f>
        <v>0</v>
      </c>
      <c r="H19" s="418" t="str">
        <f>main1!Q21</f>
        <v> </v>
      </c>
      <c r="I19" s="142">
        <f>main1!R21</f>
        <v>0</v>
      </c>
      <c r="J19" s="142">
        <f>main1!S21</f>
        <v>0</v>
      </c>
      <c r="K19" s="142">
        <f>main1!T21</f>
        <v>0</v>
      </c>
    </row>
    <row r="20" spans="1:11" ht="15.75" customHeight="1">
      <c r="A20" s="159" t="s">
        <v>266</v>
      </c>
      <c r="B20" s="195">
        <v>1133</v>
      </c>
      <c r="C20" s="418">
        <f>main1!L22</f>
        <v>0.1</v>
      </c>
      <c r="D20" s="418">
        <f>main1!M22</f>
        <v>2.8</v>
      </c>
      <c r="E20" s="418">
        <f>main1!N22</f>
        <v>2.8</v>
      </c>
      <c r="F20" s="418">
        <f>main1!O22</f>
        <v>0</v>
      </c>
      <c r="G20" s="418">
        <f>main1!P22</f>
        <v>2.6999999999999997</v>
      </c>
      <c r="H20" s="418" t="str">
        <f>main1!Q22</f>
        <v>&gt;200</v>
      </c>
      <c r="I20" s="142"/>
      <c r="J20" s="142"/>
      <c r="K20" s="142"/>
    </row>
    <row r="21" spans="1:11" ht="15">
      <c r="A21" s="74" t="s">
        <v>46</v>
      </c>
      <c r="B21" s="198">
        <v>114</v>
      </c>
      <c r="C21" s="417">
        <f>main1!L23</f>
        <v>19508.4</v>
      </c>
      <c r="D21" s="417">
        <f>main1!M23</f>
        <v>8856.000000000002</v>
      </c>
      <c r="E21" s="417">
        <f>main1!N23</f>
        <v>8856.000000000002</v>
      </c>
      <c r="F21" s="417">
        <f>main1!O23</f>
        <v>0</v>
      </c>
      <c r="G21" s="417">
        <f>main1!P23</f>
        <v>-10652.4</v>
      </c>
      <c r="H21" s="417">
        <f>main1!Q23</f>
        <v>45.39582948883558</v>
      </c>
      <c r="I21" s="142">
        <f>main1!R23</f>
        <v>0</v>
      </c>
      <c r="J21" s="142">
        <f>main1!S23</f>
        <v>8856.000000000002</v>
      </c>
      <c r="K21" s="142" t="str">
        <f>main1!T23</f>
        <v> </v>
      </c>
    </row>
    <row r="22" spans="1:11" ht="15">
      <c r="A22" s="147" t="s">
        <v>15</v>
      </c>
      <c r="B22" s="158"/>
      <c r="C22" s="417"/>
      <c r="D22" s="417"/>
      <c r="E22" s="417"/>
      <c r="F22" s="417"/>
      <c r="G22" s="417"/>
      <c r="H22" s="417"/>
      <c r="I22" s="142">
        <f>main1!R24</f>
        <v>0</v>
      </c>
      <c r="J22" s="142">
        <f>main1!S24</f>
        <v>0</v>
      </c>
      <c r="K22" s="142">
        <f>main1!T24</f>
        <v>0</v>
      </c>
    </row>
    <row r="23" spans="1:11" ht="15.75" customHeight="1">
      <c r="A23" s="160" t="s">
        <v>328</v>
      </c>
      <c r="B23" s="256">
        <v>1141</v>
      </c>
      <c r="C23" s="419">
        <f>main1!L25</f>
        <v>14876.800000000001</v>
      </c>
      <c r="D23" s="419">
        <f>main1!M25</f>
        <v>6406.400000000001</v>
      </c>
      <c r="E23" s="419">
        <f>main1!N25</f>
        <v>6406.400000000001</v>
      </c>
      <c r="F23" s="419">
        <f>main1!O25</f>
        <v>0</v>
      </c>
      <c r="G23" s="419">
        <f>main1!P25</f>
        <v>-8470.400000000001</v>
      </c>
      <c r="H23" s="419">
        <f>main1!Q25</f>
        <v>43.06302430630243</v>
      </c>
      <c r="I23" s="142">
        <f>main1!R25</f>
        <v>0</v>
      </c>
      <c r="J23" s="142">
        <f>main1!S25</f>
        <v>6406.400000000001</v>
      </c>
      <c r="K23" s="142" t="str">
        <f>main1!T25</f>
        <v> </v>
      </c>
    </row>
    <row r="24" spans="1:11" ht="15">
      <c r="A24" s="150" t="s">
        <v>4</v>
      </c>
      <c r="B24" s="158"/>
      <c r="C24" s="417"/>
      <c r="D24" s="417"/>
      <c r="E24" s="417"/>
      <c r="F24" s="417"/>
      <c r="G24" s="417"/>
      <c r="H24" s="417"/>
      <c r="I24" s="142">
        <f>main1!R26</f>
        <v>0</v>
      </c>
      <c r="J24" s="142">
        <f>main1!S26</f>
        <v>0</v>
      </c>
      <c r="K24" s="142">
        <f>main1!T26</f>
        <v>0</v>
      </c>
    </row>
    <row r="25" spans="1:11" ht="25.5">
      <c r="A25" s="56" t="s">
        <v>51</v>
      </c>
      <c r="B25" s="249">
        <v>11411</v>
      </c>
      <c r="C25" s="420">
        <f>main1!L27</f>
        <v>5351.4</v>
      </c>
      <c r="D25" s="420">
        <f>main1!M27</f>
        <v>2434.3</v>
      </c>
      <c r="E25" s="420">
        <f>main1!N27</f>
        <v>2434.3</v>
      </c>
      <c r="F25" s="420">
        <f>main1!O27</f>
        <v>0</v>
      </c>
      <c r="G25" s="420">
        <f>main1!P27</f>
        <v>-2917.0999999999995</v>
      </c>
      <c r="H25" s="420">
        <f>main1!Q27</f>
        <v>45.48903090779983</v>
      </c>
      <c r="I25" s="142">
        <f>main1!R27</f>
        <v>0</v>
      </c>
      <c r="J25" s="142">
        <f>main1!S27</f>
        <v>2434.3</v>
      </c>
      <c r="K25" s="142" t="str">
        <f>main1!T27</f>
        <v> </v>
      </c>
    </row>
    <row r="26" spans="1:11" ht="15">
      <c r="A26" s="56" t="s">
        <v>19</v>
      </c>
      <c r="B26" s="249">
        <v>11412</v>
      </c>
      <c r="C26" s="420">
        <f>main1!L28</f>
        <v>11800</v>
      </c>
      <c r="D26" s="420">
        <f>main1!M28</f>
        <v>5284.3</v>
      </c>
      <c r="E26" s="420">
        <f>main1!N28</f>
        <v>5284.3</v>
      </c>
      <c r="F26" s="420">
        <f>main1!O28</f>
        <v>0</v>
      </c>
      <c r="G26" s="420">
        <f>main1!P28</f>
        <v>-6515.7</v>
      </c>
      <c r="H26" s="420">
        <f>main1!Q28</f>
        <v>44.782203389830514</v>
      </c>
      <c r="I26" s="142">
        <f>main1!R28</f>
        <v>0</v>
      </c>
      <c r="J26" s="142">
        <f>main1!S28</f>
        <v>5284.3</v>
      </c>
      <c r="K26" s="142" t="str">
        <f>main1!T28</f>
        <v> </v>
      </c>
    </row>
    <row r="27" spans="1:11" ht="15">
      <c r="A27" s="56" t="s">
        <v>20</v>
      </c>
      <c r="B27" s="249">
        <v>11413</v>
      </c>
      <c r="C27" s="420">
        <f>main1!L29</f>
        <v>-2274.6</v>
      </c>
      <c r="D27" s="420">
        <f>main1!M29</f>
        <v>-1312.2</v>
      </c>
      <c r="E27" s="420">
        <f>main1!N29</f>
        <v>-1312.2</v>
      </c>
      <c r="F27" s="420">
        <f>main1!O29</f>
        <v>0</v>
      </c>
      <c r="G27" s="420">
        <f>main1!P29</f>
        <v>962.3999999999999</v>
      </c>
      <c r="H27" s="420">
        <f>main1!Q29</f>
        <v>57.68926404642575</v>
      </c>
      <c r="I27" s="142">
        <f>main1!R29</f>
        <v>0</v>
      </c>
      <c r="J27" s="142">
        <f>main1!S29</f>
        <v>-1312.2</v>
      </c>
      <c r="K27" s="142" t="str">
        <f>main1!T29</f>
        <v> </v>
      </c>
    </row>
    <row r="28" spans="1:11" ht="15">
      <c r="A28" s="160" t="s">
        <v>21</v>
      </c>
      <c r="B28" s="251">
        <v>1142</v>
      </c>
      <c r="C28" s="429">
        <f>main1!L30</f>
        <v>3805.4</v>
      </c>
      <c r="D28" s="429">
        <f>main1!M30</f>
        <v>1996.6999999999998</v>
      </c>
      <c r="E28" s="429">
        <f>main1!N30</f>
        <v>1996.6999999999998</v>
      </c>
      <c r="F28" s="429">
        <f>main1!O30</f>
        <v>0</v>
      </c>
      <c r="G28" s="429">
        <f>main1!P30</f>
        <v>-1808.7000000000003</v>
      </c>
      <c r="H28" s="429">
        <f>main1!Q30</f>
        <v>52.47017396331528</v>
      </c>
      <c r="I28" s="142">
        <f>main1!R30</f>
        <v>0</v>
      </c>
      <c r="J28" s="142">
        <f>main1!S30</f>
        <v>1996.6999999999998</v>
      </c>
      <c r="K28" s="142" t="str">
        <f>main1!T30</f>
        <v> </v>
      </c>
    </row>
    <row r="29" spans="1:11" ht="15">
      <c r="A29" s="150" t="s">
        <v>4</v>
      </c>
      <c r="B29" s="45"/>
      <c r="C29" s="430"/>
      <c r="D29" s="420"/>
      <c r="E29" s="420"/>
      <c r="F29" s="420"/>
      <c r="G29" s="420"/>
      <c r="H29" s="420"/>
      <c r="I29" s="142">
        <f>main1!R31</f>
        <v>0</v>
      </c>
      <c r="J29" s="142">
        <f>main1!S31</f>
        <v>0</v>
      </c>
      <c r="K29" s="142">
        <f>main1!T31</f>
        <v>0</v>
      </c>
    </row>
    <row r="30" spans="1:11" ht="17.25" customHeight="1">
      <c r="A30" s="56" t="s">
        <v>298</v>
      </c>
      <c r="B30" s="45"/>
      <c r="C30" s="430">
        <f>main1!L32</f>
        <v>576.9</v>
      </c>
      <c r="D30" s="420">
        <f>main1!M32</f>
        <v>259.3</v>
      </c>
      <c r="E30" s="420">
        <f>main1!N32</f>
        <v>259.3</v>
      </c>
      <c r="F30" s="420">
        <f>main1!O32</f>
        <v>0</v>
      </c>
      <c r="G30" s="420">
        <f>main1!P32</f>
        <v>-317.59999999999997</v>
      </c>
      <c r="H30" s="420">
        <f>main1!Q32</f>
        <v>44.94713121858208</v>
      </c>
      <c r="I30" s="142"/>
      <c r="J30" s="142"/>
      <c r="K30" s="142"/>
    </row>
    <row r="31" spans="1:11" ht="16.5" customHeight="1">
      <c r="A31" s="56" t="s">
        <v>299</v>
      </c>
      <c r="B31" s="45"/>
      <c r="C31" s="430">
        <f>main1!L33</f>
        <v>3503.5</v>
      </c>
      <c r="D31" s="420">
        <f>main1!M33</f>
        <v>1811.3</v>
      </c>
      <c r="E31" s="420">
        <f>main1!N33</f>
        <v>1811.3</v>
      </c>
      <c r="F31" s="420">
        <f>main1!O33</f>
        <v>0</v>
      </c>
      <c r="G31" s="420">
        <f>main1!P33</f>
        <v>-1692.2</v>
      </c>
      <c r="H31" s="420">
        <f>main1!Q33</f>
        <v>51.69972884258598</v>
      </c>
      <c r="I31" s="142"/>
      <c r="J31" s="142"/>
      <c r="K31" s="142"/>
    </row>
    <row r="32" spans="1:11" ht="15" hidden="1">
      <c r="A32" s="56" t="s">
        <v>276</v>
      </c>
      <c r="B32" s="249">
        <v>11421</v>
      </c>
      <c r="C32" s="430">
        <f>main1!L34</f>
        <v>535.9</v>
      </c>
      <c r="D32" s="430">
        <f>main1!M34</f>
        <v>22</v>
      </c>
      <c r="E32" s="430">
        <f>main1!N34</f>
        <v>22</v>
      </c>
      <c r="F32" s="430">
        <f>main1!O34</f>
        <v>0</v>
      </c>
      <c r="G32" s="430">
        <f>main1!P34</f>
        <v>-513.9</v>
      </c>
      <c r="H32" s="420">
        <f>main1!Q34</f>
        <v>4.105243515581265</v>
      </c>
      <c r="I32" s="142"/>
      <c r="J32" s="142"/>
      <c r="K32" s="142"/>
    </row>
    <row r="33" spans="1:11" ht="15" hidden="1">
      <c r="A33" s="56" t="s">
        <v>277</v>
      </c>
      <c r="B33" s="249">
        <v>11422</v>
      </c>
      <c r="C33" s="430">
        <f>main1!L35</f>
        <v>1326</v>
      </c>
      <c r="D33" s="430">
        <f>main1!M35</f>
        <v>88</v>
      </c>
      <c r="E33" s="430">
        <f>main1!N35</f>
        <v>88</v>
      </c>
      <c r="F33" s="430">
        <f>main1!O35</f>
        <v>0</v>
      </c>
      <c r="G33" s="430">
        <f>main1!P35</f>
        <v>-1238</v>
      </c>
      <c r="H33" s="420">
        <f>main1!Q35</f>
        <v>6.636500754147813</v>
      </c>
      <c r="I33" s="142"/>
      <c r="J33" s="142"/>
      <c r="K33" s="142"/>
    </row>
    <row r="34" spans="1:11" ht="15" hidden="1">
      <c r="A34" s="56" t="s">
        <v>278</v>
      </c>
      <c r="B34" s="249">
        <v>11423</v>
      </c>
      <c r="C34" s="430">
        <f>main1!L36</f>
        <v>585</v>
      </c>
      <c r="D34" s="430">
        <f>main1!M36</f>
        <v>34.4</v>
      </c>
      <c r="E34" s="430">
        <f>main1!N36</f>
        <v>34.4</v>
      </c>
      <c r="F34" s="430">
        <f>main1!O36</f>
        <v>0</v>
      </c>
      <c r="G34" s="430">
        <f>main1!P36</f>
        <v>-550.6</v>
      </c>
      <c r="H34" s="420">
        <f>main1!Q36</f>
        <v>5.88034188034188</v>
      </c>
      <c r="I34" s="142"/>
      <c r="J34" s="142"/>
      <c r="K34" s="142"/>
    </row>
    <row r="35" spans="1:11" ht="15" hidden="1">
      <c r="A35" s="56" t="s">
        <v>279</v>
      </c>
      <c r="B35" s="249">
        <v>11424</v>
      </c>
      <c r="C35" s="430">
        <f>main1!L37</f>
        <v>1427</v>
      </c>
      <c r="D35" s="430">
        <f>main1!M37</f>
        <v>91.1</v>
      </c>
      <c r="E35" s="430">
        <f>main1!N37</f>
        <v>91.1</v>
      </c>
      <c r="F35" s="430">
        <f>main1!O37</f>
        <v>0</v>
      </c>
      <c r="G35" s="430">
        <f>main1!P37</f>
        <v>-1335.9</v>
      </c>
      <c r="H35" s="420">
        <f>main1!Q37</f>
        <v>6.384022424667133</v>
      </c>
      <c r="I35" s="142"/>
      <c r="J35" s="142"/>
      <c r="K35" s="142"/>
    </row>
    <row r="36" spans="1:11" ht="15" hidden="1">
      <c r="A36" s="56" t="s">
        <v>280</v>
      </c>
      <c r="B36" s="249">
        <v>11425</v>
      </c>
      <c r="C36" s="430">
        <f>main1!L38</f>
        <v>173.6</v>
      </c>
      <c r="D36" s="430">
        <f>main1!M38</f>
        <v>12.6</v>
      </c>
      <c r="E36" s="430">
        <f>main1!N38</f>
        <v>12.6</v>
      </c>
      <c r="F36" s="430">
        <f>main1!O38</f>
        <v>0</v>
      </c>
      <c r="G36" s="430">
        <f>main1!P38</f>
        <v>-161</v>
      </c>
      <c r="H36" s="420">
        <f>main1!Q38</f>
        <v>7.258064516129033</v>
      </c>
      <c r="I36" s="142"/>
      <c r="J36" s="142"/>
      <c r="K36" s="142"/>
    </row>
    <row r="37" spans="1:11" ht="15" hidden="1">
      <c r="A37" s="56" t="s">
        <v>281</v>
      </c>
      <c r="B37" s="249">
        <v>11426</v>
      </c>
      <c r="C37" s="430">
        <f>main1!L39</f>
        <v>10.9</v>
      </c>
      <c r="D37" s="430">
        <f>main1!M39</f>
        <v>0.7</v>
      </c>
      <c r="E37" s="430">
        <f>main1!N39</f>
        <v>0.7</v>
      </c>
      <c r="F37" s="430">
        <f>main1!O39</f>
        <v>0</v>
      </c>
      <c r="G37" s="430">
        <f>main1!P39</f>
        <v>-10.200000000000001</v>
      </c>
      <c r="H37" s="420">
        <f>main1!Q39</f>
        <v>6.422018348623852</v>
      </c>
      <c r="I37" s="142"/>
      <c r="J37" s="142"/>
      <c r="K37" s="142"/>
    </row>
    <row r="38" spans="1:11" ht="15" hidden="1">
      <c r="A38" s="56" t="s">
        <v>275</v>
      </c>
      <c r="B38" s="249">
        <v>11427</v>
      </c>
      <c r="C38" s="430">
        <f>main1!L40</f>
        <v>22</v>
      </c>
      <c r="D38" s="430">
        <f>main1!M40</f>
        <v>1.6</v>
      </c>
      <c r="E38" s="430">
        <f>main1!N40</f>
        <v>1.6</v>
      </c>
      <c r="F38" s="430">
        <f>main1!O40</f>
        <v>0</v>
      </c>
      <c r="G38" s="430">
        <f>main1!P40</f>
        <v>-20.4</v>
      </c>
      <c r="H38" s="420">
        <f>main1!Q40</f>
        <v>7.272727272727273</v>
      </c>
      <c r="I38" s="142"/>
      <c r="J38" s="142"/>
      <c r="K38" s="142"/>
    </row>
    <row r="39" spans="1:11" ht="18" customHeight="1">
      <c r="A39" s="56" t="s">
        <v>22</v>
      </c>
      <c r="B39" s="249">
        <v>11429</v>
      </c>
      <c r="C39" s="430">
        <f>main1!L41</f>
        <v>-275</v>
      </c>
      <c r="D39" s="430">
        <f>main1!M41</f>
        <v>-73.9</v>
      </c>
      <c r="E39" s="430">
        <f>main1!N41</f>
        <v>-73.9</v>
      </c>
      <c r="F39" s="430">
        <f>main1!O41</f>
        <v>0</v>
      </c>
      <c r="G39" s="430">
        <f>main1!P41</f>
        <v>201.1</v>
      </c>
      <c r="H39" s="430">
        <f>main1!Q41</f>
        <v>26.872727272727275</v>
      </c>
      <c r="I39" s="142"/>
      <c r="J39" s="142"/>
      <c r="K39" s="142"/>
    </row>
    <row r="40" spans="1:11" ht="15">
      <c r="A40" s="250" t="s">
        <v>267</v>
      </c>
      <c r="B40" s="251">
        <v>1144</v>
      </c>
      <c r="C40" s="419">
        <f>main1!L42</f>
        <v>11.2</v>
      </c>
      <c r="D40" s="419">
        <f>main1!M42</f>
        <v>4.6</v>
      </c>
      <c r="E40" s="419">
        <f>main1!N42</f>
        <v>4.6</v>
      </c>
      <c r="F40" s="419">
        <f>main1!O42</f>
        <v>0</v>
      </c>
      <c r="G40" s="419">
        <f>main1!P42</f>
        <v>-6.6</v>
      </c>
      <c r="H40" s="419">
        <f>main1!Q42</f>
        <v>41.07142857142857</v>
      </c>
      <c r="I40" s="142">
        <f>main1!R39</f>
        <v>0</v>
      </c>
      <c r="J40" s="142">
        <f>main1!S39</f>
        <v>0.7</v>
      </c>
      <c r="K40" s="142" t="str">
        <f>main1!T39</f>
        <v> </v>
      </c>
    </row>
    <row r="41" spans="1:11" ht="32.25" customHeight="1">
      <c r="A41" s="250" t="s">
        <v>268</v>
      </c>
      <c r="B41" s="251">
        <v>1145</v>
      </c>
      <c r="C41" s="419">
        <f>main1!L43</f>
        <v>429.7</v>
      </c>
      <c r="D41" s="419">
        <f>main1!M43</f>
        <v>215.2</v>
      </c>
      <c r="E41" s="419">
        <f>main1!N43</f>
        <v>215.2</v>
      </c>
      <c r="F41" s="419">
        <f>main1!O43</f>
        <v>0</v>
      </c>
      <c r="G41" s="419">
        <f>main1!P43</f>
        <v>-214.5</v>
      </c>
      <c r="H41" s="419">
        <f>main1!Q43</f>
        <v>50.081452175936704</v>
      </c>
      <c r="I41" s="142">
        <f>main1!R41</f>
        <v>0</v>
      </c>
      <c r="J41" s="142">
        <f>main1!S41</f>
        <v>-73.9</v>
      </c>
      <c r="K41" s="142" t="str">
        <f>main1!T41</f>
        <v> </v>
      </c>
    </row>
    <row r="42" spans="1:11" ht="15">
      <c r="A42" s="250" t="s">
        <v>269</v>
      </c>
      <c r="B42" s="251">
        <v>1146</v>
      </c>
      <c r="C42" s="419">
        <f>main1!L44</f>
        <v>385.3</v>
      </c>
      <c r="D42" s="419">
        <f>main1!M44</f>
        <v>233.1</v>
      </c>
      <c r="E42" s="419">
        <f>main1!N44</f>
        <v>233.1</v>
      </c>
      <c r="F42" s="419">
        <f>main1!O44</f>
        <v>0</v>
      </c>
      <c r="G42" s="419">
        <f>main1!P44</f>
        <v>-152.20000000000002</v>
      </c>
      <c r="H42" s="419">
        <f>main1!Q44</f>
        <v>60.49831300285492</v>
      </c>
      <c r="I42" s="151" t="e">
        <f>main1!#REF!</f>
        <v>#REF!</v>
      </c>
      <c r="J42" s="151" t="e">
        <f>main1!#REF!</f>
        <v>#REF!</v>
      </c>
      <c r="K42" s="151" t="e">
        <f>main1!#REF!</f>
        <v>#REF!</v>
      </c>
    </row>
    <row r="43" spans="1:11" ht="15">
      <c r="A43" s="74" t="s">
        <v>295</v>
      </c>
      <c r="B43" s="198">
        <v>115</v>
      </c>
      <c r="C43" s="431">
        <f>main1!L45</f>
        <v>1326</v>
      </c>
      <c r="D43" s="431">
        <f>main1!M45</f>
        <v>690.1</v>
      </c>
      <c r="E43" s="431">
        <f>main1!N45</f>
        <v>690.1</v>
      </c>
      <c r="F43" s="431">
        <f>main1!O45</f>
        <v>0</v>
      </c>
      <c r="G43" s="431">
        <f>main1!P45</f>
        <v>-635.9</v>
      </c>
      <c r="H43" s="431">
        <f>main1!Q45</f>
        <v>52.04374057315234</v>
      </c>
      <c r="I43" s="142">
        <f>main1!R45</f>
        <v>0</v>
      </c>
      <c r="J43" s="142">
        <f>main1!S45</f>
        <v>690.1</v>
      </c>
      <c r="K43" s="142" t="str">
        <f>main1!T45</f>
        <v> </v>
      </c>
    </row>
    <row r="44" spans="1:11" ht="15" hidden="1">
      <c r="A44" s="252" t="s">
        <v>4</v>
      </c>
      <c r="B44" s="198"/>
      <c r="C44" s="431">
        <f>main1!L46</f>
        <v>0</v>
      </c>
      <c r="D44" s="431"/>
      <c r="E44" s="431"/>
      <c r="F44" s="431"/>
      <c r="G44" s="431"/>
      <c r="H44" s="431"/>
      <c r="I44" s="142"/>
      <c r="J44" s="142"/>
      <c r="K44" s="142"/>
    </row>
    <row r="45" spans="1:11" ht="15">
      <c r="A45" s="327" t="s">
        <v>270</v>
      </c>
      <c r="B45" s="195">
        <v>1151</v>
      </c>
      <c r="C45" s="432">
        <f>main1!L47</f>
        <v>889</v>
      </c>
      <c r="D45" s="432">
        <f>main1!M47</f>
        <v>474.5</v>
      </c>
      <c r="E45" s="432">
        <f>main1!N47</f>
        <v>474.5</v>
      </c>
      <c r="F45" s="432">
        <f>main1!O47</f>
        <v>0</v>
      </c>
      <c r="G45" s="432">
        <f>main1!P47</f>
        <v>-414.5</v>
      </c>
      <c r="H45" s="432">
        <f>main1!Q47</f>
        <v>53.374578177727784</v>
      </c>
      <c r="I45" s="142"/>
      <c r="J45" s="142"/>
      <c r="K45" s="142"/>
    </row>
    <row r="46" spans="1:11" ht="25.5">
      <c r="A46" s="327" t="s">
        <v>271</v>
      </c>
      <c r="B46" s="195">
        <v>1156</v>
      </c>
      <c r="C46" s="432">
        <f>main1!L48</f>
        <v>437</v>
      </c>
      <c r="D46" s="432">
        <f>main1!M48</f>
        <v>215.6</v>
      </c>
      <c r="E46" s="432">
        <f>main1!N48</f>
        <v>215.6</v>
      </c>
      <c r="F46" s="432">
        <f>main1!O48</f>
        <v>0</v>
      </c>
      <c r="G46" s="432">
        <f>main1!P48</f>
        <v>-221.4</v>
      </c>
      <c r="H46" s="432">
        <f>main1!Q48</f>
        <v>49.336384439359264</v>
      </c>
      <c r="I46" s="142"/>
      <c r="J46" s="142"/>
      <c r="K46" s="142"/>
    </row>
    <row r="47" spans="1:11" ht="15.75">
      <c r="A47" s="69" t="s">
        <v>69</v>
      </c>
      <c r="B47" s="161">
        <v>12</v>
      </c>
      <c r="C47" s="416">
        <f>main1!L49</f>
        <v>12012.3</v>
      </c>
      <c r="D47" s="416">
        <f>main1!M49</f>
        <v>6262</v>
      </c>
      <c r="E47" s="416">
        <f>main1!N49</f>
        <v>6262</v>
      </c>
      <c r="F47" s="416">
        <f>main1!O49</f>
        <v>0</v>
      </c>
      <c r="G47" s="416">
        <f>main1!P49</f>
        <v>-5750.299999999999</v>
      </c>
      <c r="H47" s="416">
        <f>main1!Q49</f>
        <v>52.12990018564305</v>
      </c>
      <c r="I47" s="146">
        <f>main1!R49</f>
        <v>0</v>
      </c>
      <c r="J47" s="146">
        <f>main1!S49</f>
        <v>6262</v>
      </c>
      <c r="K47" s="146" t="str">
        <f>main1!T49</f>
        <v> </v>
      </c>
    </row>
    <row r="48" spans="1:11" ht="15">
      <c r="A48" s="67" t="s">
        <v>16</v>
      </c>
      <c r="B48" s="198">
        <v>121</v>
      </c>
      <c r="C48" s="417">
        <f>main1!L50</f>
        <v>9178.4</v>
      </c>
      <c r="D48" s="417">
        <f>main1!M50</f>
        <v>4711.9</v>
      </c>
      <c r="E48" s="417">
        <f>main1!N50</f>
        <v>4711.9</v>
      </c>
      <c r="F48" s="417">
        <f>main1!O50</f>
        <v>0</v>
      </c>
      <c r="G48" s="417">
        <f>main1!P50</f>
        <v>-4466.5</v>
      </c>
      <c r="H48" s="417">
        <f>main1!Q50</f>
        <v>51.33683430663296</v>
      </c>
      <c r="I48" s="142">
        <f>main1!R50</f>
        <v>0</v>
      </c>
      <c r="J48" s="142">
        <f>main1!S50</f>
        <v>4711.9</v>
      </c>
      <c r="K48" s="142" t="str">
        <f>main1!T50</f>
        <v> </v>
      </c>
    </row>
    <row r="49" spans="1:11" ht="15">
      <c r="A49" s="67" t="s">
        <v>17</v>
      </c>
      <c r="B49" s="198">
        <v>122</v>
      </c>
      <c r="C49" s="417">
        <f>main1!L51</f>
        <v>2833.9</v>
      </c>
      <c r="D49" s="417">
        <f>main1!M51</f>
        <v>1550.1</v>
      </c>
      <c r="E49" s="417">
        <f>main1!N51</f>
        <v>1550.1</v>
      </c>
      <c r="F49" s="417">
        <f>main1!O51</f>
        <v>0</v>
      </c>
      <c r="G49" s="417">
        <f>main1!P51</f>
        <v>-1283.8000000000002</v>
      </c>
      <c r="H49" s="417">
        <f>main1!Q51</f>
        <v>54.698472070291814</v>
      </c>
      <c r="I49" s="142">
        <f>main1!R51</f>
        <v>0</v>
      </c>
      <c r="J49" s="142">
        <f>main1!S51</f>
        <v>1550.1</v>
      </c>
      <c r="K49" s="142" t="str">
        <f>main1!T51</f>
        <v> </v>
      </c>
    </row>
    <row r="50" spans="1:11" ht="15.75">
      <c r="A50" s="73" t="s">
        <v>56</v>
      </c>
      <c r="B50" s="157">
        <v>13</v>
      </c>
      <c r="C50" s="416">
        <f>main1!L52</f>
        <v>1142.5</v>
      </c>
      <c r="D50" s="416">
        <f>main1!M52</f>
        <v>147.6</v>
      </c>
      <c r="E50" s="416">
        <f>main1!N52</f>
        <v>0</v>
      </c>
      <c r="F50" s="416">
        <f>main1!O52</f>
        <v>147.6</v>
      </c>
      <c r="G50" s="416">
        <f>main1!P52</f>
        <v>-994.9</v>
      </c>
      <c r="H50" s="416">
        <f>main1!Q52</f>
        <v>12.919037199124725</v>
      </c>
      <c r="I50" s="146">
        <f>main1!R52</f>
        <v>0</v>
      </c>
      <c r="J50" s="146">
        <f>main1!S52</f>
        <v>147.6</v>
      </c>
      <c r="K50" s="146" t="str">
        <f>main1!T52</f>
        <v> </v>
      </c>
    </row>
    <row r="51" spans="1:11" ht="15.75">
      <c r="A51" s="74" t="s">
        <v>57</v>
      </c>
      <c r="B51" s="198">
        <v>131</v>
      </c>
      <c r="C51" s="417">
        <f>main1!L53</f>
        <v>193.2</v>
      </c>
      <c r="D51" s="417">
        <f>main1!M53</f>
        <v>75.6</v>
      </c>
      <c r="E51" s="417">
        <f>main1!N53</f>
        <v>0</v>
      </c>
      <c r="F51" s="417">
        <f>main1!O53</f>
        <v>75.6</v>
      </c>
      <c r="G51" s="417">
        <f>main1!P53</f>
        <v>-117.6</v>
      </c>
      <c r="H51" s="417">
        <f>main1!Q53</f>
        <v>39.130434782608695</v>
      </c>
      <c r="I51" s="145">
        <f>main1!R53</f>
        <v>0</v>
      </c>
      <c r="J51" s="145">
        <f>main1!S53</f>
        <v>75.6</v>
      </c>
      <c r="K51" s="145" t="str">
        <f>main1!T53</f>
        <v> </v>
      </c>
    </row>
    <row r="52" spans="1:11" ht="15">
      <c r="A52" s="76" t="s">
        <v>63</v>
      </c>
      <c r="B52" s="198">
        <v>132</v>
      </c>
      <c r="C52" s="417">
        <f>main1!L54</f>
        <v>949.3</v>
      </c>
      <c r="D52" s="417">
        <f>main1!M54</f>
        <v>72</v>
      </c>
      <c r="E52" s="417">
        <f>main1!N54</f>
        <v>0</v>
      </c>
      <c r="F52" s="417">
        <f>main1!O54</f>
        <v>72</v>
      </c>
      <c r="G52" s="417">
        <f>main1!P54</f>
        <v>-877.3</v>
      </c>
      <c r="H52" s="417">
        <f>main1!Q54</f>
        <v>7.584535973875488</v>
      </c>
      <c r="I52" s="142">
        <f>main1!R54</f>
        <v>0</v>
      </c>
      <c r="J52" s="142">
        <f>main1!S54</f>
        <v>72</v>
      </c>
      <c r="K52" s="142" t="str">
        <f>main1!T54</f>
        <v> </v>
      </c>
    </row>
    <row r="53" spans="1:11" ht="15.75">
      <c r="A53" s="80" t="s">
        <v>52</v>
      </c>
      <c r="B53" s="157">
        <v>14</v>
      </c>
      <c r="C53" s="416">
        <f>main1!L55</f>
        <v>1470</v>
      </c>
      <c r="D53" s="416">
        <f>main1!M55</f>
        <v>784.1000000000001</v>
      </c>
      <c r="E53" s="416">
        <f>main1!N55</f>
        <v>775.6000000000001</v>
      </c>
      <c r="F53" s="416">
        <f>main1!O55</f>
        <v>8.5</v>
      </c>
      <c r="G53" s="416">
        <f>main1!P55</f>
        <v>-685.8999999999999</v>
      </c>
      <c r="H53" s="416">
        <f>main1!Q55</f>
        <v>53.340136054421784</v>
      </c>
      <c r="I53" s="146">
        <f>main1!R55</f>
        <v>0</v>
      </c>
      <c r="J53" s="146">
        <f>main1!S55</f>
        <v>784.1000000000001</v>
      </c>
      <c r="K53" s="146" t="str">
        <f>main1!T55</f>
        <v> </v>
      </c>
    </row>
    <row r="54" spans="1:11" ht="15">
      <c r="A54" s="74" t="s">
        <v>53</v>
      </c>
      <c r="B54" s="198">
        <v>141</v>
      </c>
      <c r="C54" s="417">
        <f>main1!L56</f>
        <v>213.2</v>
      </c>
      <c r="D54" s="417">
        <f>main1!M56</f>
        <v>167.89999999999998</v>
      </c>
      <c r="E54" s="417">
        <f>main1!N56</f>
        <v>165.89999999999998</v>
      </c>
      <c r="F54" s="417">
        <f>main1!O56</f>
        <v>2</v>
      </c>
      <c r="G54" s="417">
        <f>main1!P56</f>
        <v>-45.30000000000001</v>
      </c>
      <c r="H54" s="417">
        <f>main1!Q56</f>
        <v>78.75234521575985</v>
      </c>
      <c r="I54" s="142">
        <f>main1!R56</f>
        <v>0</v>
      </c>
      <c r="J54" s="142">
        <f>main1!S56</f>
        <v>167.89999999999998</v>
      </c>
      <c r="K54" s="142" t="str">
        <f>main1!T56</f>
        <v> </v>
      </c>
    </row>
    <row r="55" spans="1:11" ht="15">
      <c r="A55" s="159" t="s">
        <v>282</v>
      </c>
      <c r="B55" s="195">
        <v>1411</v>
      </c>
      <c r="C55" s="418">
        <f>main1!L58</f>
        <v>79.9</v>
      </c>
      <c r="D55" s="418">
        <f>main1!M58</f>
        <v>42.8</v>
      </c>
      <c r="E55" s="418">
        <f>main1!N58</f>
        <v>40.8</v>
      </c>
      <c r="F55" s="418">
        <f>main1!O58</f>
        <v>2</v>
      </c>
      <c r="G55" s="418">
        <f>main1!P58</f>
        <v>-37.10000000000001</v>
      </c>
      <c r="H55" s="418">
        <f>main1!Q58</f>
        <v>53.56695869837296</v>
      </c>
      <c r="I55" s="142"/>
      <c r="J55" s="142"/>
      <c r="K55" s="142"/>
    </row>
    <row r="56" spans="1:11" ht="15">
      <c r="A56" s="159" t="s">
        <v>283</v>
      </c>
      <c r="B56" s="195">
        <v>1412</v>
      </c>
      <c r="C56" s="418">
        <f>main1!L59</f>
        <v>133.3</v>
      </c>
      <c r="D56" s="418">
        <f>main1!M59</f>
        <v>123.9</v>
      </c>
      <c r="E56" s="418">
        <f>main1!N59</f>
        <v>123.9</v>
      </c>
      <c r="F56" s="418">
        <f>main1!O59</f>
        <v>0</v>
      </c>
      <c r="G56" s="418">
        <f>main1!P59</f>
        <v>-9.400000000000006</v>
      </c>
      <c r="H56" s="418">
        <f>main1!Q59</f>
        <v>92.94823705926481</v>
      </c>
      <c r="I56" s="142"/>
      <c r="J56" s="142"/>
      <c r="K56" s="142"/>
    </row>
    <row r="57" spans="1:11" ht="15">
      <c r="A57" s="159" t="s">
        <v>327</v>
      </c>
      <c r="B57" s="195">
        <v>1415</v>
      </c>
      <c r="C57" s="418">
        <f>main1!L60</f>
        <v>0</v>
      </c>
      <c r="D57" s="418">
        <f>main1!M60</f>
        <v>1.2</v>
      </c>
      <c r="E57" s="418">
        <f>main1!N60</f>
        <v>1.2</v>
      </c>
      <c r="F57" s="418">
        <f>main1!O60</f>
        <v>0</v>
      </c>
      <c r="G57" s="418">
        <f>main1!P60</f>
        <v>1.2</v>
      </c>
      <c r="H57" s="418" t="str">
        <f>main1!Q60</f>
        <v> </v>
      </c>
      <c r="I57" s="142"/>
      <c r="J57" s="142"/>
      <c r="K57" s="142"/>
    </row>
    <row r="58" spans="1:11" ht="15">
      <c r="A58" s="74" t="s">
        <v>65</v>
      </c>
      <c r="B58" s="198">
        <v>142</v>
      </c>
      <c r="C58" s="417">
        <f>main1!L61</f>
        <v>1007.0999999999999</v>
      </c>
      <c r="D58" s="417">
        <f>main1!M61</f>
        <v>510.6</v>
      </c>
      <c r="E58" s="417">
        <f>main1!N61</f>
        <v>510.6</v>
      </c>
      <c r="F58" s="417">
        <f>main1!O61</f>
        <v>0</v>
      </c>
      <c r="G58" s="417">
        <f>main1!P61</f>
        <v>-496.4999999999999</v>
      </c>
      <c r="H58" s="417">
        <f>main1!Q61</f>
        <v>50.700029788501645</v>
      </c>
      <c r="I58" s="142">
        <f>main1!R61</f>
        <v>0</v>
      </c>
      <c r="J58" s="142">
        <f>main1!S61</f>
        <v>510.6</v>
      </c>
      <c r="K58" s="142" t="str">
        <f>main1!T61</f>
        <v> </v>
      </c>
    </row>
    <row r="59" spans="1:11" ht="15">
      <c r="A59" s="159" t="s">
        <v>284</v>
      </c>
      <c r="B59" s="195">
        <v>1422</v>
      </c>
      <c r="C59" s="418">
        <f>main1!L63</f>
        <v>273.3</v>
      </c>
      <c r="D59" s="418">
        <f>main1!M63</f>
        <v>146</v>
      </c>
      <c r="E59" s="418">
        <f>main1!N63</f>
        <v>146</v>
      </c>
      <c r="F59" s="418">
        <f>main1!O63</f>
        <v>0</v>
      </c>
      <c r="G59" s="418">
        <f>main1!P63</f>
        <v>-127.30000000000001</v>
      </c>
      <c r="H59" s="418">
        <f>main1!Q63</f>
        <v>53.42114892060007</v>
      </c>
      <c r="I59" s="142"/>
      <c r="J59" s="142"/>
      <c r="K59" s="142"/>
    </row>
    <row r="60" spans="1:11" ht="25.5">
      <c r="A60" s="159" t="s">
        <v>285</v>
      </c>
      <c r="B60" s="195">
        <v>1423</v>
      </c>
      <c r="C60" s="418">
        <f>main1!L64</f>
        <v>733.8</v>
      </c>
      <c r="D60" s="418">
        <f>main1!M64</f>
        <v>364.6</v>
      </c>
      <c r="E60" s="418">
        <f>main1!N64</f>
        <v>364.6</v>
      </c>
      <c r="F60" s="418">
        <f>main1!O64</f>
        <v>0</v>
      </c>
      <c r="G60" s="418">
        <f>main1!P64</f>
        <v>-369.19999999999993</v>
      </c>
      <c r="H60" s="418">
        <f>main1!Q64</f>
        <v>49.68656309621151</v>
      </c>
      <c r="I60" s="142"/>
      <c r="J60" s="142"/>
      <c r="K60" s="142"/>
    </row>
    <row r="61" spans="1:11" ht="15">
      <c r="A61" s="74" t="s">
        <v>64</v>
      </c>
      <c r="B61" s="198">
        <v>143</v>
      </c>
      <c r="C61" s="417">
        <f>main1!L65</f>
        <v>184.8</v>
      </c>
      <c r="D61" s="417">
        <f>main1!M65</f>
        <v>80.2</v>
      </c>
      <c r="E61" s="417">
        <f>main1!N65</f>
        <v>80.2</v>
      </c>
      <c r="F61" s="417">
        <f>main1!O65</f>
        <v>0</v>
      </c>
      <c r="G61" s="417">
        <f>main1!P65</f>
        <v>-104.60000000000001</v>
      </c>
      <c r="H61" s="417">
        <f>main1!Q65</f>
        <v>43.3982683982684</v>
      </c>
      <c r="I61" s="142">
        <f>main1!R65</f>
        <v>0</v>
      </c>
      <c r="J61" s="142">
        <f>main1!S65</f>
        <v>80.2</v>
      </c>
      <c r="K61" s="142" t="str">
        <f>main1!T65</f>
        <v> </v>
      </c>
    </row>
    <row r="62" spans="1:11" ht="15">
      <c r="A62" s="74" t="s">
        <v>54</v>
      </c>
      <c r="B62" s="198">
        <v>144</v>
      </c>
      <c r="C62" s="417">
        <f>main1!L66</f>
        <v>28.3</v>
      </c>
      <c r="D62" s="417">
        <f>main1!M66</f>
        <v>13.200000000000001</v>
      </c>
      <c r="E62" s="417">
        <f>main1!N66</f>
        <v>13.200000000000001</v>
      </c>
      <c r="F62" s="417">
        <f>main1!O66</f>
        <v>0</v>
      </c>
      <c r="G62" s="417">
        <f>main1!P66</f>
        <v>-15.1</v>
      </c>
      <c r="H62" s="417">
        <f>main1!Q66</f>
        <v>46.64310954063605</v>
      </c>
      <c r="I62" s="142">
        <f>main1!R66</f>
        <v>0</v>
      </c>
      <c r="J62" s="142">
        <f>main1!S66</f>
        <v>13.200000000000001</v>
      </c>
      <c r="K62" s="142" t="str">
        <f>main1!T66</f>
        <v> </v>
      </c>
    </row>
    <row r="63" spans="1:11" ht="15">
      <c r="A63" s="74" t="s">
        <v>55</v>
      </c>
      <c r="B63" s="198">
        <v>145</v>
      </c>
      <c r="C63" s="417">
        <f>main1!L67</f>
        <v>36.599999999999994</v>
      </c>
      <c r="D63" s="417">
        <f>main1!M67</f>
        <v>12.200000000000001</v>
      </c>
      <c r="E63" s="417">
        <f>main1!N67</f>
        <v>5.7</v>
      </c>
      <c r="F63" s="417">
        <f>main1!O67</f>
        <v>6.5</v>
      </c>
      <c r="G63" s="417">
        <f>main1!P67</f>
        <v>-24.39999999999999</v>
      </c>
      <c r="H63" s="417">
        <f>main1!Q67</f>
        <v>33.33333333333334</v>
      </c>
      <c r="I63" s="142">
        <f>main1!R67</f>
        <v>0</v>
      </c>
      <c r="J63" s="142">
        <f>main1!S67</f>
        <v>12.200000000000001</v>
      </c>
      <c r="K63" s="142" t="str">
        <f>main1!T67</f>
        <v> </v>
      </c>
    </row>
    <row r="64" spans="1:11" ht="18.75" customHeight="1">
      <c r="A64" s="51" t="s">
        <v>58</v>
      </c>
      <c r="B64" s="157">
        <v>19</v>
      </c>
      <c r="C64" s="424">
        <f>BCC!C65</f>
        <v>5.8</v>
      </c>
      <c r="D64" s="424">
        <f>BCC!D65</f>
        <v>5.8</v>
      </c>
      <c r="E64" s="424">
        <f>BCC!E65</f>
        <v>5.8</v>
      </c>
      <c r="F64" s="424">
        <f>BCC!F65</f>
        <v>0</v>
      </c>
      <c r="G64" s="424">
        <f>BCC!G65</f>
        <v>0</v>
      </c>
      <c r="H64" s="424">
        <f>BCC!H65</f>
        <v>100</v>
      </c>
      <c r="I64" s="142"/>
      <c r="J64" s="142"/>
      <c r="K64" s="142"/>
    </row>
    <row r="65" spans="1:11" ht="18" customHeight="1">
      <c r="A65" s="153" t="s">
        <v>59</v>
      </c>
      <c r="B65" s="158">
        <v>191</v>
      </c>
      <c r="C65" s="417">
        <f>main1!L70</f>
        <v>5.8</v>
      </c>
      <c r="D65" s="417">
        <f>main1!M70</f>
        <v>5.8</v>
      </c>
      <c r="E65" s="417">
        <f>main1!N70</f>
        <v>5.8</v>
      </c>
      <c r="F65" s="417">
        <f>main1!O70</f>
        <v>0</v>
      </c>
      <c r="G65" s="417">
        <f>main1!P70</f>
        <v>0</v>
      </c>
      <c r="H65" s="417">
        <f>main1!Q70</f>
        <v>100</v>
      </c>
      <c r="I65" s="142"/>
      <c r="J65" s="142"/>
      <c r="K65" s="142"/>
    </row>
    <row r="66" spans="1:11" ht="17.25">
      <c r="A66" s="467" t="s">
        <v>67</v>
      </c>
      <c r="B66" s="473" t="s">
        <v>66</v>
      </c>
      <c r="C66" s="469">
        <f>main1!L76</f>
        <v>43312.5</v>
      </c>
      <c r="D66" s="469">
        <f>main1!M76</f>
        <v>20542</v>
      </c>
      <c r="E66" s="469">
        <f>main1!N76</f>
        <v>19904.899999999998</v>
      </c>
      <c r="F66" s="469">
        <f>main1!O76</f>
        <v>637.0999999999999</v>
      </c>
      <c r="G66" s="469">
        <f>main1!P76</f>
        <v>-22770.5</v>
      </c>
      <c r="H66" s="469">
        <f>main1!Q76</f>
        <v>47.42741702741703</v>
      </c>
      <c r="I66" s="145">
        <f>main1!R76</f>
        <v>0</v>
      </c>
      <c r="J66" s="145">
        <f>main1!S76</f>
        <v>20542</v>
      </c>
      <c r="K66" s="145" t="str">
        <f>main1!T76</f>
        <v> </v>
      </c>
    </row>
    <row r="67" spans="1:11" ht="14.25" customHeight="1">
      <c r="A67" s="562" t="s">
        <v>324</v>
      </c>
      <c r="B67" s="557"/>
      <c r="C67" s="558"/>
      <c r="D67" s="558"/>
      <c r="E67" s="558"/>
      <c r="F67" s="558"/>
      <c r="G67" s="558"/>
      <c r="H67" s="558"/>
      <c r="I67" s="145"/>
      <c r="J67" s="145"/>
      <c r="K67" s="145"/>
    </row>
    <row r="68" spans="1:11" ht="16.5" customHeight="1">
      <c r="A68" s="330" t="s">
        <v>74</v>
      </c>
      <c r="B68" s="504" t="s">
        <v>72</v>
      </c>
      <c r="C68" s="505">
        <f>main1!L107</f>
        <v>4300</v>
      </c>
      <c r="D68" s="505">
        <f>main1!M107</f>
        <v>2313.3</v>
      </c>
      <c r="E68" s="505">
        <f>main1!N107</f>
        <v>2262.3</v>
      </c>
      <c r="F68" s="505">
        <f>main1!O107</f>
        <v>51</v>
      </c>
      <c r="G68" s="505">
        <f>main1!P107</f>
        <v>-1986.6999999999998</v>
      </c>
      <c r="H68" s="505">
        <f>main1!Q107</f>
        <v>53.79767441860466</v>
      </c>
      <c r="I68" s="142">
        <f>main1!R107</f>
        <v>0</v>
      </c>
      <c r="J68" s="142">
        <f>main1!S107</f>
        <v>2313.3</v>
      </c>
      <c r="K68" s="142" t="str">
        <f>main1!T107</f>
        <v> </v>
      </c>
    </row>
    <row r="69" spans="1:11" s="503" customFormat="1" ht="12.75">
      <c r="A69" s="506" t="s">
        <v>219</v>
      </c>
      <c r="B69" s="508" t="s">
        <v>216</v>
      </c>
      <c r="C69" s="507">
        <f>main1!L108</f>
        <v>1042.3</v>
      </c>
      <c r="D69" s="507">
        <f>main1!M108</f>
        <v>521.1</v>
      </c>
      <c r="E69" s="507">
        <f>main1!N108</f>
        <v>521.1</v>
      </c>
      <c r="F69" s="507">
        <f>main1!O108</f>
        <v>0</v>
      </c>
      <c r="G69" s="507">
        <f>main1!P108</f>
        <v>-521.1999999999999</v>
      </c>
      <c r="H69" s="507">
        <f>main1!Q108</f>
        <v>49.995202916626695</v>
      </c>
      <c r="I69" s="151">
        <f>main1!R108</f>
        <v>0</v>
      </c>
      <c r="J69" s="151">
        <f>main1!S108</f>
        <v>521.1</v>
      </c>
      <c r="K69" s="151" t="str">
        <f>main1!T108</f>
        <v> </v>
      </c>
    </row>
    <row r="70" spans="1:11" ht="15.75">
      <c r="A70" s="330" t="s">
        <v>75</v>
      </c>
      <c r="B70" s="504" t="s">
        <v>73</v>
      </c>
      <c r="C70" s="505">
        <f>main1!L109</f>
        <v>457.1</v>
      </c>
      <c r="D70" s="505">
        <f>main1!M109</f>
        <v>225.5</v>
      </c>
      <c r="E70" s="505">
        <f>main1!N109</f>
        <v>224.3</v>
      </c>
      <c r="F70" s="505">
        <f>main1!O109</f>
        <v>1.2</v>
      </c>
      <c r="G70" s="505">
        <f>main1!P109</f>
        <v>-231.60000000000002</v>
      </c>
      <c r="H70" s="505">
        <f>main1!Q109</f>
        <v>49.33274994530737</v>
      </c>
      <c r="I70" s="142">
        <f>main1!R109</f>
        <v>0</v>
      </c>
      <c r="J70" s="142">
        <f>main1!S109</f>
        <v>225.5</v>
      </c>
      <c r="K70" s="142" t="str">
        <f>main1!T109</f>
        <v> </v>
      </c>
    </row>
    <row r="71" spans="1:11" s="503" customFormat="1" ht="12.75" hidden="1">
      <c r="A71" s="506" t="s">
        <v>219</v>
      </c>
      <c r="B71" s="508" t="s">
        <v>216</v>
      </c>
      <c r="C71" s="507">
        <f>main1!L110</f>
        <v>0</v>
      </c>
      <c r="D71" s="507">
        <f>main1!M110</f>
        <v>0</v>
      </c>
      <c r="E71" s="507">
        <f>main1!N110</f>
        <v>0</v>
      </c>
      <c r="F71" s="507">
        <f>main1!O110</f>
        <v>0</v>
      </c>
      <c r="G71" s="507">
        <f>main1!P110</f>
        <v>0</v>
      </c>
      <c r="H71" s="507" t="str">
        <f>main1!Q110</f>
        <v> </v>
      </c>
      <c r="I71" s="151">
        <f>main1!R110</f>
        <v>0</v>
      </c>
      <c r="J71" s="151">
        <f>main1!S110</f>
        <v>0</v>
      </c>
      <c r="K71" s="151" t="str">
        <f>main1!T110</f>
        <v> </v>
      </c>
    </row>
    <row r="72" spans="1:11" ht="15.75">
      <c r="A72" s="330" t="s">
        <v>76</v>
      </c>
      <c r="B72" s="504" t="s">
        <v>77</v>
      </c>
      <c r="C72" s="505">
        <f>main1!L111</f>
        <v>2914</v>
      </c>
      <c r="D72" s="505">
        <f>main1!M111</f>
        <v>1368.3</v>
      </c>
      <c r="E72" s="505">
        <f>main1!N111</f>
        <v>1356.3</v>
      </c>
      <c r="F72" s="505">
        <f>main1!O111</f>
        <v>12</v>
      </c>
      <c r="G72" s="505">
        <f>main1!P111</f>
        <v>-1545.7</v>
      </c>
      <c r="H72" s="505">
        <f>main1!Q111</f>
        <v>46.9560741249142</v>
      </c>
      <c r="I72" s="142">
        <f>main1!R111</f>
        <v>0</v>
      </c>
      <c r="J72" s="142">
        <f>main1!S111</f>
        <v>1368.3</v>
      </c>
      <c r="K72" s="142" t="str">
        <f>main1!T111</f>
        <v> </v>
      </c>
    </row>
    <row r="73" spans="1:11" s="503" customFormat="1" ht="12.75" hidden="1">
      <c r="A73" s="506" t="s">
        <v>219</v>
      </c>
      <c r="B73" s="508" t="s">
        <v>216</v>
      </c>
      <c r="C73" s="507">
        <f>main1!L112</f>
        <v>0</v>
      </c>
      <c r="D73" s="507">
        <f>main1!M112</f>
        <v>0</v>
      </c>
      <c r="E73" s="507">
        <f>main1!N112</f>
        <v>0</v>
      </c>
      <c r="F73" s="507">
        <f>main1!O112</f>
        <v>0</v>
      </c>
      <c r="G73" s="507">
        <f>main1!P112</f>
        <v>0</v>
      </c>
      <c r="H73" s="507" t="str">
        <f>main1!Q112</f>
        <v> </v>
      </c>
      <c r="I73" s="151">
        <f>main1!R112</f>
        <v>0</v>
      </c>
      <c r="J73" s="151">
        <f>main1!S112</f>
        <v>0</v>
      </c>
      <c r="K73" s="151" t="str">
        <f>main1!T112</f>
        <v> </v>
      </c>
    </row>
    <row r="74" spans="1:11" ht="15.75">
      <c r="A74" s="330" t="s">
        <v>71</v>
      </c>
      <c r="B74" s="504" t="s">
        <v>78</v>
      </c>
      <c r="C74" s="505">
        <f>main1!L113</f>
        <v>5078.2</v>
      </c>
      <c r="D74" s="505">
        <f>main1!M113</f>
        <v>1381</v>
      </c>
      <c r="E74" s="505">
        <f>main1!N113</f>
        <v>943.1</v>
      </c>
      <c r="F74" s="505">
        <f>main1!O113</f>
        <v>437.9</v>
      </c>
      <c r="G74" s="505">
        <f>main1!P113</f>
        <v>-3697.2</v>
      </c>
      <c r="H74" s="505">
        <f>main1!Q113</f>
        <v>27.194675278642038</v>
      </c>
      <c r="I74" s="142">
        <f>main1!R113</f>
        <v>0</v>
      </c>
      <c r="J74" s="142">
        <f>main1!S113</f>
        <v>1381</v>
      </c>
      <c r="K74" s="142" t="str">
        <f>main1!T113</f>
        <v> </v>
      </c>
    </row>
    <row r="75" spans="1:11" s="503" customFormat="1" ht="12.75" hidden="1">
      <c r="A75" s="506" t="s">
        <v>219</v>
      </c>
      <c r="B75" s="508" t="s">
        <v>216</v>
      </c>
      <c r="C75" s="507">
        <f>main1!L114</f>
        <v>0</v>
      </c>
      <c r="D75" s="507">
        <f>main1!M114</f>
        <v>0</v>
      </c>
      <c r="E75" s="507">
        <f>main1!N114</f>
        <v>0</v>
      </c>
      <c r="F75" s="507">
        <f>main1!O114</f>
        <v>0</v>
      </c>
      <c r="G75" s="507">
        <f>main1!P114</f>
        <v>0</v>
      </c>
      <c r="H75" s="507" t="str">
        <f>main1!Q114</f>
        <v> </v>
      </c>
      <c r="I75" s="151">
        <f>main1!R114</f>
        <v>0</v>
      </c>
      <c r="J75" s="151">
        <f>main1!S114</f>
        <v>0</v>
      </c>
      <c r="K75" s="151" t="str">
        <f>main1!T114</f>
        <v> </v>
      </c>
    </row>
    <row r="76" spans="1:11" ht="15.75">
      <c r="A76" s="330" t="s">
        <v>80</v>
      </c>
      <c r="B76" s="504" t="s">
        <v>79</v>
      </c>
      <c r="C76" s="505">
        <f>main1!L115</f>
        <v>191.4</v>
      </c>
      <c r="D76" s="505">
        <f>main1!M115</f>
        <v>63.5</v>
      </c>
      <c r="E76" s="505">
        <f>main1!N115</f>
        <v>35.2</v>
      </c>
      <c r="F76" s="505">
        <f>main1!O115</f>
        <v>28.3</v>
      </c>
      <c r="G76" s="505">
        <f>main1!P115</f>
        <v>-127.9</v>
      </c>
      <c r="H76" s="505">
        <f>main1!Q115</f>
        <v>33.176593521421104</v>
      </c>
      <c r="I76" s="142">
        <f>main1!R115</f>
        <v>0</v>
      </c>
      <c r="J76" s="142">
        <f>main1!S115</f>
        <v>63.5</v>
      </c>
      <c r="K76" s="142" t="str">
        <f>main1!T115</f>
        <v> </v>
      </c>
    </row>
    <row r="77" spans="1:11" s="503" customFormat="1" ht="12.75">
      <c r="A77" s="506" t="s">
        <v>219</v>
      </c>
      <c r="B77" s="508" t="s">
        <v>216</v>
      </c>
      <c r="C77" s="507">
        <f>main1!L116</f>
        <v>0.9</v>
      </c>
      <c r="D77" s="507">
        <f>main1!M116</f>
        <v>0.3</v>
      </c>
      <c r="E77" s="507">
        <f>main1!N116</f>
        <v>0.3</v>
      </c>
      <c r="F77" s="507">
        <f>main1!O116</f>
        <v>0</v>
      </c>
      <c r="G77" s="507">
        <f>main1!P116</f>
        <v>-0.6000000000000001</v>
      </c>
      <c r="H77" s="507">
        <f>main1!Q116</f>
        <v>33.33333333333333</v>
      </c>
      <c r="I77" s="151">
        <f>main1!R116</f>
        <v>0</v>
      </c>
      <c r="J77" s="151">
        <f>main1!S116</f>
        <v>0.3</v>
      </c>
      <c r="K77" s="151" t="str">
        <f>main1!T116</f>
        <v> </v>
      </c>
    </row>
    <row r="78" spans="1:11" ht="15.75">
      <c r="A78" s="330" t="s">
        <v>82</v>
      </c>
      <c r="B78" s="504" t="s">
        <v>81</v>
      </c>
      <c r="C78" s="505">
        <f>main1!L117</f>
        <v>510.6</v>
      </c>
      <c r="D78" s="505">
        <f>main1!M117</f>
        <v>94.4</v>
      </c>
      <c r="E78" s="505">
        <f>main1!N117</f>
        <v>55.800000000000004</v>
      </c>
      <c r="F78" s="505">
        <f>main1!O117</f>
        <v>38.6</v>
      </c>
      <c r="G78" s="505">
        <f>main1!P117</f>
        <v>-416.20000000000005</v>
      </c>
      <c r="H78" s="505">
        <f>main1!Q117</f>
        <v>18.48805327066197</v>
      </c>
      <c r="I78" s="142">
        <f>main1!R117</f>
        <v>0</v>
      </c>
      <c r="J78" s="142">
        <f>main1!S117</f>
        <v>94.4</v>
      </c>
      <c r="K78" s="142" t="str">
        <f>main1!T117</f>
        <v> </v>
      </c>
    </row>
    <row r="79" spans="1:11" s="503" customFormat="1" ht="12.75" hidden="1">
      <c r="A79" s="506" t="s">
        <v>219</v>
      </c>
      <c r="B79" s="508" t="s">
        <v>216</v>
      </c>
      <c r="C79" s="507">
        <f>main1!L118</f>
        <v>35.5</v>
      </c>
      <c r="D79" s="507">
        <f>main1!M118</f>
        <v>51.6</v>
      </c>
      <c r="E79" s="507">
        <f>main1!N118</f>
        <v>51.6</v>
      </c>
      <c r="F79" s="507">
        <f>main1!O118</f>
        <v>0</v>
      </c>
      <c r="G79" s="507">
        <f>main1!P118</f>
        <v>16.1</v>
      </c>
      <c r="H79" s="507">
        <f>main1!Q118</f>
        <v>145.35211267605635</v>
      </c>
      <c r="I79" s="151">
        <f>main1!R118</f>
        <v>0</v>
      </c>
      <c r="J79" s="151">
        <f>main1!S118</f>
        <v>51.6</v>
      </c>
      <c r="K79" s="151" t="str">
        <f>main1!T118</f>
        <v> </v>
      </c>
    </row>
    <row r="80" spans="1:11" ht="15.75">
      <c r="A80" s="330" t="s">
        <v>83</v>
      </c>
      <c r="B80" s="504" t="s">
        <v>84</v>
      </c>
      <c r="C80" s="505">
        <f>main1!L119</f>
        <v>5882</v>
      </c>
      <c r="D80" s="505">
        <f>main1!M119</f>
        <v>2515</v>
      </c>
      <c r="E80" s="505">
        <f>main1!N119</f>
        <v>2491.2000000000003</v>
      </c>
      <c r="F80" s="505">
        <f>main1!O119</f>
        <v>23.8</v>
      </c>
      <c r="G80" s="505">
        <f>main1!P119</f>
        <v>-3367</v>
      </c>
      <c r="H80" s="505">
        <f>main1!Q119</f>
        <v>42.757565453927235</v>
      </c>
      <c r="I80" s="142">
        <f>main1!R119</f>
        <v>0</v>
      </c>
      <c r="J80" s="142">
        <f>main1!S119</f>
        <v>2515</v>
      </c>
      <c r="K80" s="142" t="str">
        <f>main1!T119</f>
        <v> </v>
      </c>
    </row>
    <row r="81" spans="1:11" s="503" customFormat="1" ht="12.75" hidden="1">
      <c r="A81" s="506" t="s">
        <v>219</v>
      </c>
      <c r="B81" s="508" t="s">
        <v>216</v>
      </c>
      <c r="C81" s="507">
        <f>main1!L120</f>
        <v>0</v>
      </c>
      <c r="D81" s="507">
        <f>main1!M120</f>
        <v>0</v>
      </c>
      <c r="E81" s="507">
        <f>main1!N120</f>
        <v>0</v>
      </c>
      <c r="F81" s="507">
        <f>main1!O120</f>
        <v>0</v>
      </c>
      <c r="G81" s="507">
        <f>main1!P120</f>
        <v>0</v>
      </c>
      <c r="H81" s="507" t="str">
        <f>main1!Q120</f>
        <v> </v>
      </c>
      <c r="I81" s="151">
        <f>main1!R120</f>
        <v>0</v>
      </c>
      <c r="J81" s="151">
        <f>main1!S120</f>
        <v>0</v>
      </c>
      <c r="K81" s="151" t="str">
        <f>main1!T120</f>
        <v> </v>
      </c>
    </row>
    <row r="82" spans="1:11" ht="15.75">
      <c r="A82" s="330" t="s">
        <v>86</v>
      </c>
      <c r="B82" s="504" t="s">
        <v>85</v>
      </c>
      <c r="C82" s="505">
        <f>main1!L122</f>
        <v>586</v>
      </c>
      <c r="D82" s="505">
        <f>main1!M122</f>
        <v>280</v>
      </c>
      <c r="E82" s="505">
        <f>main1!N122</f>
        <v>280</v>
      </c>
      <c r="F82" s="505">
        <f>main1!O122</f>
        <v>0</v>
      </c>
      <c r="G82" s="505">
        <f>main1!P122</f>
        <v>-306</v>
      </c>
      <c r="H82" s="505">
        <f>main1!Q122</f>
        <v>47.781569965870304</v>
      </c>
      <c r="I82" s="142">
        <f>main1!R122</f>
        <v>0</v>
      </c>
      <c r="J82" s="142">
        <f>main1!S122</f>
        <v>280</v>
      </c>
      <c r="K82" s="142" t="str">
        <f>main1!T122</f>
        <v> </v>
      </c>
    </row>
    <row r="83" spans="1:11" s="503" customFormat="1" ht="12.75">
      <c r="A83" s="506" t="s">
        <v>219</v>
      </c>
      <c r="B83" s="508" t="s">
        <v>216</v>
      </c>
      <c r="C83" s="507">
        <f>main1!L123</f>
        <v>145.7</v>
      </c>
      <c r="D83" s="507">
        <f>main1!M123</f>
        <v>78.6</v>
      </c>
      <c r="E83" s="507">
        <f>main1!N123</f>
        <v>78.6</v>
      </c>
      <c r="F83" s="507">
        <f>main1!O123</f>
        <v>0</v>
      </c>
      <c r="G83" s="507">
        <f>main1!P123</f>
        <v>-67.1</v>
      </c>
      <c r="H83" s="507">
        <f>main1!Q123</f>
        <v>53.94646533973919</v>
      </c>
      <c r="I83" s="151">
        <f>main1!R123</f>
        <v>0</v>
      </c>
      <c r="J83" s="151">
        <f>main1!S123</f>
        <v>78.6</v>
      </c>
      <c r="K83" s="151" t="str">
        <f>main1!T123</f>
        <v> </v>
      </c>
    </row>
    <row r="84" spans="1:11" ht="15.75">
      <c r="A84" s="330" t="s">
        <v>88</v>
      </c>
      <c r="B84" s="504" t="s">
        <v>87</v>
      </c>
      <c r="C84" s="505">
        <f>main1!L124</f>
        <v>8115.2</v>
      </c>
      <c r="D84" s="505">
        <f>main1!M124</f>
        <v>4091</v>
      </c>
      <c r="E84" s="505">
        <f>main1!N124</f>
        <v>4049.7</v>
      </c>
      <c r="F84" s="505">
        <f>main1!O124</f>
        <v>41.3</v>
      </c>
      <c r="G84" s="505">
        <f>main1!P124</f>
        <v>-4024.2</v>
      </c>
      <c r="H84" s="505">
        <f>main1!Q124</f>
        <v>50.41157334384858</v>
      </c>
      <c r="I84" s="142">
        <f>main1!R124</f>
        <v>0</v>
      </c>
      <c r="J84" s="142">
        <f>main1!S124</f>
        <v>4091</v>
      </c>
      <c r="K84" s="142" t="str">
        <f>main1!T124</f>
        <v> </v>
      </c>
    </row>
    <row r="85" spans="1:11" s="503" customFormat="1" ht="12.75">
      <c r="A85" s="506" t="s">
        <v>219</v>
      </c>
      <c r="B85" s="508" t="s">
        <v>216</v>
      </c>
      <c r="C85" s="507">
        <f>main1!L125</f>
        <v>5899.6</v>
      </c>
      <c r="D85" s="507">
        <f>main1!M125</f>
        <v>3193.7</v>
      </c>
      <c r="E85" s="507">
        <f>main1!N125</f>
        <v>3193.7</v>
      </c>
      <c r="F85" s="507">
        <f>main1!O125</f>
        <v>0</v>
      </c>
      <c r="G85" s="507">
        <f>main1!P125</f>
        <v>-2705.9000000000005</v>
      </c>
      <c r="H85" s="507">
        <f>main1!Q125</f>
        <v>54.134178588378866</v>
      </c>
      <c r="I85" s="151">
        <f>main1!R125</f>
        <v>0</v>
      </c>
      <c r="J85" s="151">
        <f>main1!S125</f>
        <v>3193.7</v>
      </c>
      <c r="K85" s="151" t="str">
        <f>main1!T125</f>
        <v> </v>
      </c>
    </row>
    <row r="86" spans="1:11" ht="15.75">
      <c r="A86" s="330" t="s">
        <v>90</v>
      </c>
      <c r="B86" s="504" t="s">
        <v>89</v>
      </c>
      <c r="C86" s="505">
        <f>main1!L126</f>
        <v>15278.000000000002</v>
      </c>
      <c r="D86" s="505">
        <f>main1!M126</f>
        <v>8210</v>
      </c>
      <c r="E86" s="505">
        <f>main1!N126</f>
        <v>8207</v>
      </c>
      <c r="F86" s="505">
        <f>main1!O126</f>
        <v>3</v>
      </c>
      <c r="G86" s="505">
        <f>main1!P126</f>
        <v>-7068.000000000002</v>
      </c>
      <c r="H86" s="505">
        <f>main1!Q126</f>
        <v>53.737400183270054</v>
      </c>
      <c r="I86" s="142">
        <f>main1!R126</f>
        <v>0</v>
      </c>
      <c r="J86" s="142">
        <f>main1!S126</f>
        <v>8210</v>
      </c>
      <c r="K86" s="142" t="str">
        <f>main1!T126</f>
        <v> </v>
      </c>
    </row>
    <row r="87" spans="1:11" s="503" customFormat="1" ht="12.75">
      <c r="A87" s="506" t="s">
        <v>219</v>
      </c>
      <c r="B87" s="508" t="s">
        <v>216</v>
      </c>
      <c r="C87" s="507">
        <f>main1!L127</f>
        <v>246.7</v>
      </c>
      <c r="D87" s="507">
        <f>main1!M127</f>
        <v>128</v>
      </c>
      <c r="E87" s="507">
        <f>main1!N127</f>
        <v>128</v>
      </c>
      <c r="F87" s="507">
        <f>main1!O127</f>
        <v>0</v>
      </c>
      <c r="G87" s="507">
        <f>main1!P127</f>
        <v>-118.69999999999999</v>
      </c>
      <c r="H87" s="507">
        <f>main1!Q127</f>
        <v>51.88488042156466</v>
      </c>
      <c r="I87" s="151">
        <f>main1!R127</f>
        <v>0</v>
      </c>
      <c r="J87" s="151">
        <f>main1!S127</f>
        <v>128</v>
      </c>
      <c r="K87" s="151" t="str">
        <f>main1!T127</f>
        <v> </v>
      </c>
    </row>
    <row r="88" spans="1:11" ht="20.25" customHeight="1">
      <c r="A88" s="467" t="s">
        <v>259</v>
      </c>
      <c r="B88" s="468" t="s">
        <v>240</v>
      </c>
      <c r="C88" s="469">
        <f>main1!L129</f>
        <v>-3516.7000000000025</v>
      </c>
      <c r="D88" s="469">
        <f>main1!M129</f>
        <v>-1380.0999999999967</v>
      </c>
      <c r="E88" s="469">
        <f>main1!N129</f>
        <v>-899.0999999999967</v>
      </c>
      <c r="F88" s="469">
        <f>main1!O129</f>
        <v>-480.9999999999999</v>
      </c>
      <c r="G88" s="469">
        <f>main1!P129</f>
        <v>2136.600000000006</v>
      </c>
      <c r="H88" s="469">
        <f>main1!Q129</f>
        <v>39.24417778030528</v>
      </c>
      <c r="I88" s="145">
        <f>main1!R129</f>
        <v>0</v>
      </c>
      <c r="J88" s="145">
        <f>main1!S129</f>
        <v>-1380.0999999999967</v>
      </c>
      <c r="K88" s="145" t="str">
        <f>main1!T129</f>
        <v> </v>
      </c>
    </row>
    <row r="89" spans="1:11" ht="21.75" customHeight="1">
      <c r="A89" s="470" t="s">
        <v>215</v>
      </c>
      <c r="B89" s="555" t="s">
        <v>323</v>
      </c>
      <c r="C89" s="471">
        <f>main1!L130</f>
        <v>3516.7000000000025</v>
      </c>
      <c r="D89" s="471">
        <f>main1!M130</f>
        <v>1380.0999999999967</v>
      </c>
      <c r="E89" s="471">
        <f>main1!N130</f>
        <v>899.0999999999967</v>
      </c>
      <c r="F89" s="471">
        <f>main1!O130</f>
        <v>480.9999999999999</v>
      </c>
      <c r="G89" s="471">
        <f>main1!P130</f>
        <v>-2136.600000000006</v>
      </c>
      <c r="H89" s="471">
        <f>main1!Q130</f>
        <v>39.24417778030528</v>
      </c>
      <c r="I89" s="154">
        <f>main1!R130</f>
        <v>0</v>
      </c>
      <c r="J89" s="154">
        <f>main1!S130</f>
        <v>1380.0999999999967</v>
      </c>
      <c r="K89" s="154" t="str">
        <f>main1!T130</f>
        <v> </v>
      </c>
    </row>
    <row r="90" spans="1:11" ht="17.25">
      <c r="A90" s="472" t="s">
        <v>91</v>
      </c>
      <c r="B90" s="468" t="s">
        <v>92</v>
      </c>
      <c r="C90" s="469">
        <f>main1!L131</f>
        <v>27.39999999999999</v>
      </c>
      <c r="D90" s="469">
        <f>main1!M131</f>
        <v>354</v>
      </c>
      <c r="E90" s="469">
        <f>main1!N131</f>
        <v>400.09999999999997</v>
      </c>
      <c r="F90" s="469">
        <f>main1!O131</f>
        <v>-21.10000000000001</v>
      </c>
      <c r="G90" s="469">
        <f>main1!P131</f>
        <v>326.6</v>
      </c>
      <c r="H90" s="469" t="str">
        <f>main1!Q131</f>
        <v>&gt;200</v>
      </c>
      <c r="I90" s="145">
        <f>main1!R131</f>
        <v>0</v>
      </c>
      <c r="J90" s="145">
        <f>main1!S131</f>
        <v>354</v>
      </c>
      <c r="K90" s="145" t="str">
        <f>main1!T131</f>
        <v> </v>
      </c>
    </row>
    <row r="91" spans="1:11" ht="15.75">
      <c r="A91" s="172" t="s">
        <v>94</v>
      </c>
      <c r="B91" s="163" t="s">
        <v>93</v>
      </c>
      <c r="C91" s="424">
        <f>main1!L132</f>
        <v>113.5</v>
      </c>
      <c r="D91" s="424">
        <f>main1!M132</f>
        <v>303.3</v>
      </c>
      <c r="E91" s="424">
        <f>main1!N132</f>
        <v>303.3</v>
      </c>
      <c r="F91" s="424">
        <f>main1!O132</f>
        <v>0</v>
      </c>
      <c r="G91" s="424">
        <f>main1!P132</f>
        <v>189.8</v>
      </c>
      <c r="H91" s="424" t="str">
        <f>main1!Q132</f>
        <v>&gt;200</v>
      </c>
      <c r="I91" s="146">
        <f>main1!R132</f>
        <v>0</v>
      </c>
      <c r="J91" s="146">
        <f>main1!S132</f>
        <v>303.3</v>
      </c>
      <c r="K91" s="146" t="str">
        <f>main1!T132</f>
        <v> </v>
      </c>
    </row>
    <row r="92" spans="1:11" ht="30" hidden="1">
      <c r="A92" s="76" t="s">
        <v>98</v>
      </c>
      <c r="B92" s="164" t="s">
        <v>95</v>
      </c>
      <c r="C92" s="425">
        <f>main1!L133</f>
        <v>0</v>
      </c>
      <c r="D92" s="425">
        <f>main1!M133</f>
        <v>0</v>
      </c>
      <c r="E92" s="425">
        <f>main1!N133</f>
        <v>0</v>
      </c>
      <c r="F92" s="425">
        <f>main1!O133</f>
        <v>0</v>
      </c>
      <c r="G92" s="425">
        <f>main1!P133</f>
        <v>0</v>
      </c>
      <c r="H92" s="425" t="str">
        <f>main1!Q133</f>
        <v> </v>
      </c>
      <c r="I92" s="145">
        <f>main1!R133</f>
        <v>0</v>
      </c>
      <c r="J92" s="145">
        <f>main1!S133</f>
        <v>0</v>
      </c>
      <c r="K92" s="145" t="str">
        <f>main1!T133</f>
        <v> </v>
      </c>
    </row>
    <row r="93" spans="1:11" ht="15.75" hidden="1">
      <c r="A93" s="76" t="s">
        <v>99</v>
      </c>
      <c r="B93" s="164" t="s">
        <v>96</v>
      </c>
      <c r="C93" s="425">
        <f>main1!L134</f>
        <v>0</v>
      </c>
      <c r="D93" s="425">
        <f>main1!M134</f>
        <v>0</v>
      </c>
      <c r="E93" s="425">
        <f>main1!N134</f>
        <v>0</v>
      </c>
      <c r="F93" s="425">
        <f>main1!O134</f>
        <v>0</v>
      </c>
      <c r="G93" s="425">
        <f>main1!P134</f>
        <v>0</v>
      </c>
      <c r="H93" s="425" t="str">
        <f>main1!Q134</f>
        <v> </v>
      </c>
      <c r="I93" s="145">
        <f>main1!R134</f>
        <v>0</v>
      </c>
      <c r="J93" s="145">
        <f>main1!S134</f>
        <v>0</v>
      </c>
      <c r="K93" s="145" t="str">
        <f>main1!T134</f>
        <v> </v>
      </c>
    </row>
    <row r="94" spans="1:11" ht="14.25" customHeight="1">
      <c r="A94" s="76" t="s">
        <v>101</v>
      </c>
      <c r="B94" s="164" t="s">
        <v>97</v>
      </c>
      <c r="C94" s="417">
        <f>main1!L135</f>
        <v>103.5</v>
      </c>
      <c r="D94" s="417">
        <f>main1!M135</f>
        <v>284</v>
      </c>
      <c r="E94" s="417">
        <f>main1!N135</f>
        <v>284</v>
      </c>
      <c r="F94" s="417">
        <f>main1!O135</f>
        <v>0</v>
      </c>
      <c r="G94" s="417">
        <f>main1!P135</f>
        <v>180.5</v>
      </c>
      <c r="H94" s="417" t="str">
        <f>main1!Q135</f>
        <v>&gt;200</v>
      </c>
      <c r="I94" s="142">
        <f>main1!R135</f>
        <v>0</v>
      </c>
      <c r="J94" s="142">
        <f>main1!S135</f>
        <v>284</v>
      </c>
      <c r="K94" s="142" t="str">
        <f>main1!T135</f>
        <v> </v>
      </c>
    </row>
    <row r="95" spans="1:11" ht="15">
      <c r="A95" s="76" t="s">
        <v>102</v>
      </c>
      <c r="B95" s="164" t="s">
        <v>103</v>
      </c>
      <c r="C95" s="417">
        <f>main1!L136</f>
        <v>10</v>
      </c>
      <c r="D95" s="417">
        <f>main1!M136</f>
        <v>19.3</v>
      </c>
      <c r="E95" s="417">
        <f>main1!N136</f>
        <v>19.3</v>
      </c>
      <c r="F95" s="417">
        <f>main1!O136</f>
        <v>0</v>
      </c>
      <c r="G95" s="417">
        <f>main1!P136</f>
        <v>9.3</v>
      </c>
      <c r="H95" s="417">
        <f>main1!Q136</f>
        <v>193.00000000000003</v>
      </c>
      <c r="I95" s="142">
        <f>main1!R136</f>
        <v>0</v>
      </c>
      <c r="J95" s="142">
        <f>main1!S136</f>
        <v>19.3</v>
      </c>
      <c r="K95" s="142" t="str">
        <f>main1!T136</f>
        <v> </v>
      </c>
    </row>
    <row r="96" spans="1:11" ht="15.75">
      <c r="A96" s="173" t="s">
        <v>107</v>
      </c>
      <c r="B96" s="163" t="s">
        <v>106</v>
      </c>
      <c r="C96" s="424">
        <f>main1!L137</f>
        <v>0</v>
      </c>
      <c r="D96" s="424">
        <f>main1!M137</f>
        <v>31.69999999999999</v>
      </c>
      <c r="E96" s="424">
        <f>main1!N137</f>
        <v>5.599999999999994</v>
      </c>
      <c r="F96" s="424">
        <f>main1!O137</f>
        <v>26.099999999999994</v>
      </c>
      <c r="G96" s="424">
        <f>main1!P137</f>
        <v>31.69999999999999</v>
      </c>
      <c r="H96" s="424" t="str">
        <f>main1!Q137</f>
        <v> </v>
      </c>
      <c r="I96" s="146">
        <f>main1!R137</f>
        <v>0</v>
      </c>
      <c r="J96" s="146">
        <f>main1!S137</f>
        <v>31.69999999999999</v>
      </c>
      <c r="K96" s="146" t="str">
        <f>main1!T137</f>
        <v> </v>
      </c>
    </row>
    <row r="97" spans="1:11" ht="15">
      <c r="A97" s="76" t="s">
        <v>105</v>
      </c>
      <c r="B97" s="164" t="s">
        <v>287</v>
      </c>
      <c r="C97" s="417">
        <f>main1!L138</f>
        <v>0</v>
      </c>
      <c r="D97" s="417">
        <f>main1!M138</f>
        <v>230.2</v>
      </c>
      <c r="E97" s="417">
        <f>main1!N138</f>
        <v>6.599999999999994</v>
      </c>
      <c r="F97" s="417">
        <f>main1!O138</f>
        <v>223.6</v>
      </c>
      <c r="G97" s="417">
        <f>main1!P138</f>
        <v>230.2</v>
      </c>
      <c r="H97" s="417" t="str">
        <f>main1!Q138</f>
        <v> </v>
      </c>
      <c r="I97" s="142">
        <f>main1!R138</f>
        <v>0</v>
      </c>
      <c r="J97" s="142">
        <f>main1!S138</f>
        <v>230.2</v>
      </c>
      <c r="K97" s="142" t="str">
        <f>main1!T138</f>
        <v> </v>
      </c>
    </row>
    <row r="98" spans="1:11" ht="15">
      <c r="A98" s="76" t="s">
        <v>108</v>
      </c>
      <c r="B98" s="164" t="s">
        <v>288</v>
      </c>
      <c r="C98" s="417">
        <f>main1!L139</f>
        <v>0</v>
      </c>
      <c r="D98" s="417">
        <f>main1!M139</f>
        <v>-198.5</v>
      </c>
      <c r="E98" s="417">
        <f>main1!N139</f>
        <v>-1</v>
      </c>
      <c r="F98" s="417">
        <f>main1!O139</f>
        <v>-197.5</v>
      </c>
      <c r="G98" s="417">
        <f>main1!P139</f>
        <v>-198.5</v>
      </c>
      <c r="H98" s="417" t="str">
        <f>main1!Q139</f>
        <v> </v>
      </c>
      <c r="I98" s="142">
        <f>main1!R139</f>
        <v>0</v>
      </c>
      <c r="J98" s="142">
        <f>main1!S139</f>
        <v>-198.5</v>
      </c>
      <c r="K98" s="142" t="str">
        <f>main1!T139</f>
        <v> </v>
      </c>
    </row>
    <row r="99" spans="1:11" ht="15.75" hidden="1">
      <c r="A99" s="172" t="s">
        <v>111</v>
      </c>
      <c r="B99" s="163" t="s">
        <v>109</v>
      </c>
      <c r="C99" s="425">
        <f>main1!L140</f>
        <v>0</v>
      </c>
      <c r="D99" s="425">
        <f>main1!M140</f>
        <v>0</v>
      </c>
      <c r="E99" s="425">
        <f>main1!N140</f>
        <v>0</v>
      </c>
      <c r="F99" s="425">
        <f>main1!O140</f>
        <v>0</v>
      </c>
      <c r="G99" s="425">
        <f>main1!P140</f>
        <v>0</v>
      </c>
      <c r="H99" s="425" t="str">
        <f>main1!Q140</f>
        <v> </v>
      </c>
      <c r="I99" s="145">
        <f>main1!R140</f>
        <v>0</v>
      </c>
      <c r="J99" s="145">
        <f>main1!S140</f>
        <v>0</v>
      </c>
      <c r="K99" s="145" t="str">
        <f>main1!T140</f>
        <v> </v>
      </c>
    </row>
    <row r="100" spans="1:11" ht="15.75" hidden="1">
      <c r="A100" s="106" t="s">
        <v>113</v>
      </c>
      <c r="B100" s="164" t="s">
        <v>112</v>
      </c>
      <c r="C100" s="425">
        <f>main1!L141</f>
        <v>0</v>
      </c>
      <c r="D100" s="425">
        <f>main1!M141</f>
        <v>0</v>
      </c>
      <c r="E100" s="425">
        <f>main1!N141</f>
        <v>0</v>
      </c>
      <c r="F100" s="425">
        <f>main1!O141</f>
        <v>0</v>
      </c>
      <c r="G100" s="425">
        <f>main1!P141</f>
        <v>0</v>
      </c>
      <c r="H100" s="425" t="str">
        <f>main1!Q141</f>
        <v> </v>
      </c>
      <c r="I100" s="145">
        <f>main1!R141</f>
        <v>0</v>
      </c>
      <c r="J100" s="145">
        <f>main1!S141</f>
        <v>0</v>
      </c>
      <c r="K100" s="145" t="str">
        <f>main1!T141</f>
        <v> </v>
      </c>
    </row>
    <row r="101" spans="1:11" ht="15.75" hidden="1">
      <c r="A101" s="106" t="s">
        <v>115</v>
      </c>
      <c r="B101" s="164" t="s">
        <v>114</v>
      </c>
      <c r="C101" s="425">
        <f>main1!L142</f>
        <v>0</v>
      </c>
      <c r="D101" s="425">
        <f>main1!M142</f>
        <v>0</v>
      </c>
      <c r="E101" s="425">
        <f>main1!N142</f>
        <v>0</v>
      </c>
      <c r="F101" s="425">
        <f>main1!O142</f>
        <v>0</v>
      </c>
      <c r="G101" s="425">
        <f>main1!P142</f>
        <v>0</v>
      </c>
      <c r="H101" s="425" t="str">
        <f>main1!Q142</f>
        <v> </v>
      </c>
      <c r="I101" s="145">
        <f>main1!R142</f>
        <v>0</v>
      </c>
      <c r="J101" s="145">
        <f>main1!S142</f>
        <v>0</v>
      </c>
      <c r="K101" s="145" t="str">
        <f>main1!T142</f>
        <v> </v>
      </c>
    </row>
    <row r="102" spans="1:11" ht="15.75">
      <c r="A102" s="172" t="s">
        <v>118</v>
      </c>
      <c r="B102" s="163" t="s">
        <v>110</v>
      </c>
      <c r="C102" s="424">
        <f>main1!L143</f>
        <v>0</v>
      </c>
      <c r="D102" s="424">
        <f>main1!M143</f>
        <v>0</v>
      </c>
      <c r="E102" s="424">
        <f>main1!N143</f>
        <v>25</v>
      </c>
      <c r="F102" s="424">
        <f>main1!O143</f>
        <v>0</v>
      </c>
      <c r="G102" s="424">
        <f>main1!P143</f>
        <v>0</v>
      </c>
      <c r="H102" s="424" t="str">
        <f>main1!Q143</f>
        <v> </v>
      </c>
      <c r="I102" s="145">
        <f>main1!R143</f>
        <v>0</v>
      </c>
      <c r="J102" s="145">
        <f>main1!S143</f>
        <v>0</v>
      </c>
      <c r="K102" s="145" t="str">
        <f>main1!T143</f>
        <v> </v>
      </c>
    </row>
    <row r="103" spans="1:11" ht="15.75" hidden="1">
      <c r="A103" s="76" t="s">
        <v>116</v>
      </c>
      <c r="B103" s="164" t="s">
        <v>117</v>
      </c>
      <c r="C103" s="417">
        <f>main1!L144</f>
        <v>0</v>
      </c>
      <c r="D103" s="417">
        <f>main1!M144</f>
        <v>0</v>
      </c>
      <c r="E103" s="417">
        <f>main1!N144</f>
        <v>0</v>
      </c>
      <c r="F103" s="417">
        <f>main1!O144</f>
        <v>0</v>
      </c>
      <c r="G103" s="417">
        <f>main1!P144</f>
        <v>0</v>
      </c>
      <c r="H103" s="417" t="str">
        <f>main1!Q144</f>
        <v> </v>
      </c>
      <c r="I103" s="145">
        <f>main1!R144</f>
        <v>0</v>
      </c>
      <c r="J103" s="145">
        <f>main1!S144</f>
        <v>0</v>
      </c>
      <c r="K103" s="145" t="str">
        <f>main1!T144</f>
        <v> </v>
      </c>
    </row>
    <row r="104" spans="1:11" ht="15.75">
      <c r="A104" s="76" t="s">
        <v>120</v>
      </c>
      <c r="B104" s="164" t="s">
        <v>119</v>
      </c>
      <c r="C104" s="417">
        <f>main1!L145</f>
        <v>0</v>
      </c>
      <c r="D104" s="417">
        <f>main1!M145</f>
        <v>0</v>
      </c>
      <c r="E104" s="417">
        <f>main1!N145</f>
        <v>25</v>
      </c>
      <c r="F104" s="417">
        <f>main1!O145</f>
        <v>0</v>
      </c>
      <c r="G104" s="417">
        <f>main1!P145</f>
        <v>0</v>
      </c>
      <c r="H104" s="417" t="str">
        <f>main1!Q145</f>
        <v> </v>
      </c>
      <c r="I104" s="145">
        <f>main1!R145</f>
        <v>0</v>
      </c>
      <c r="J104" s="145">
        <f>main1!S145</f>
        <v>0</v>
      </c>
      <c r="K104" s="145" t="str">
        <f>main1!T145</f>
        <v> </v>
      </c>
    </row>
    <row r="105" spans="1:11" ht="30" hidden="1">
      <c r="A105" s="76" t="s">
        <v>121</v>
      </c>
      <c r="B105" s="164" t="s">
        <v>122</v>
      </c>
      <c r="C105" s="417">
        <f>main1!L146</f>
        <v>0</v>
      </c>
      <c r="D105" s="417">
        <f>main1!M146</f>
        <v>0</v>
      </c>
      <c r="E105" s="417">
        <f>main1!N146</f>
        <v>0</v>
      </c>
      <c r="F105" s="417">
        <f>main1!O146</f>
        <v>0</v>
      </c>
      <c r="G105" s="417">
        <f>main1!P146</f>
        <v>0</v>
      </c>
      <c r="H105" s="417" t="str">
        <f>main1!Q146</f>
        <v> </v>
      </c>
      <c r="I105" s="145">
        <f>main1!R146</f>
        <v>0</v>
      </c>
      <c r="J105" s="145">
        <f>main1!S146</f>
        <v>0</v>
      </c>
      <c r="K105" s="145" t="str">
        <f>main1!T146</f>
        <v> </v>
      </c>
    </row>
    <row r="106" spans="1:11" ht="30" hidden="1">
      <c r="A106" s="76" t="s">
        <v>124</v>
      </c>
      <c r="B106" s="259" t="s">
        <v>123</v>
      </c>
      <c r="C106" s="417">
        <f>main1!L147</f>
        <v>0</v>
      </c>
      <c r="D106" s="417">
        <f>main1!M147</f>
        <v>0</v>
      </c>
      <c r="E106" s="417">
        <f>main1!N147</f>
        <v>0</v>
      </c>
      <c r="F106" s="417">
        <f>main1!O147</f>
        <v>0</v>
      </c>
      <c r="G106" s="417">
        <f>main1!P147</f>
        <v>0</v>
      </c>
      <c r="H106" s="417" t="str">
        <f>main1!Q147</f>
        <v> </v>
      </c>
      <c r="I106" s="145">
        <f>main1!R147</f>
        <v>0</v>
      </c>
      <c r="J106" s="145">
        <f>main1!S147</f>
        <v>0</v>
      </c>
      <c r="K106" s="145" t="str">
        <f>main1!T147</f>
        <v> </v>
      </c>
    </row>
    <row r="107" spans="1:11" ht="15.75" hidden="1">
      <c r="A107" s="366" t="s">
        <v>129</v>
      </c>
      <c r="B107" s="163" t="s">
        <v>125</v>
      </c>
      <c r="C107" s="424">
        <f>main1!L148</f>
        <v>0</v>
      </c>
      <c r="D107" s="424">
        <f>main1!M148</f>
        <v>0</v>
      </c>
      <c r="E107" s="424">
        <f>main1!N148</f>
        <v>0</v>
      </c>
      <c r="F107" s="424">
        <f>main1!O148</f>
        <v>0</v>
      </c>
      <c r="G107" s="424">
        <f>main1!P148</f>
        <v>0</v>
      </c>
      <c r="H107" s="424" t="str">
        <f>main1!Q148</f>
        <v> </v>
      </c>
      <c r="I107" s="146">
        <f>main1!R148</f>
        <v>0</v>
      </c>
      <c r="J107" s="146">
        <f>main1!S148</f>
        <v>0</v>
      </c>
      <c r="K107" s="146" t="str">
        <f>main1!T148</f>
        <v> </v>
      </c>
    </row>
    <row r="108" spans="1:11" ht="15" hidden="1">
      <c r="A108" s="76" t="s">
        <v>126</v>
      </c>
      <c r="B108" s="164" t="s">
        <v>127</v>
      </c>
      <c r="C108" s="417">
        <f>main1!L149</f>
        <v>0</v>
      </c>
      <c r="D108" s="417">
        <f>main1!M149</f>
        <v>0</v>
      </c>
      <c r="E108" s="417">
        <f>main1!N149</f>
        <v>0</v>
      </c>
      <c r="F108" s="417">
        <f>main1!O149</f>
        <v>0</v>
      </c>
      <c r="G108" s="417">
        <f>main1!P149</f>
        <v>0</v>
      </c>
      <c r="H108" s="417" t="str">
        <f>main1!Q149</f>
        <v> </v>
      </c>
      <c r="I108" s="142">
        <f>main1!R149</f>
        <v>0</v>
      </c>
      <c r="J108" s="142">
        <f>main1!S149</f>
        <v>0</v>
      </c>
      <c r="K108" s="142" t="str">
        <f>main1!T149</f>
        <v> </v>
      </c>
    </row>
    <row r="109" spans="1:11" ht="15" hidden="1">
      <c r="A109" s="76" t="s">
        <v>128</v>
      </c>
      <c r="B109" s="164" t="s">
        <v>130</v>
      </c>
      <c r="C109" s="417">
        <f>main1!L150</f>
        <v>0</v>
      </c>
      <c r="D109" s="417">
        <f>main1!M150</f>
        <v>0</v>
      </c>
      <c r="E109" s="417">
        <f>main1!N150</f>
        <v>0</v>
      </c>
      <c r="F109" s="417">
        <f>main1!O150</f>
        <v>0</v>
      </c>
      <c r="G109" s="417">
        <f>main1!P150</f>
        <v>0</v>
      </c>
      <c r="H109" s="417" t="str">
        <f>main1!Q150</f>
        <v> </v>
      </c>
      <c r="I109" s="142">
        <f>main1!R150</f>
        <v>0</v>
      </c>
      <c r="J109" s="142">
        <f>main1!S150</f>
        <v>0</v>
      </c>
      <c r="K109" s="142" t="str">
        <f>main1!T150</f>
        <v> </v>
      </c>
    </row>
    <row r="110" spans="1:11" ht="15.75">
      <c r="A110" s="367" t="s">
        <v>134</v>
      </c>
      <c r="B110" s="163" t="s">
        <v>132</v>
      </c>
      <c r="C110" s="424">
        <f>main1!L151</f>
        <v>40.7</v>
      </c>
      <c r="D110" s="424">
        <f>main1!M151</f>
        <v>10.8</v>
      </c>
      <c r="E110" s="424">
        <f>main1!N151</f>
        <v>10.8</v>
      </c>
      <c r="F110" s="424">
        <f>main1!O151</f>
        <v>0</v>
      </c>
      <c r="G110" s="424">
        <f>main1!P151</f>
        <v>-29.900000000000002</v>
      </c>
      <c r="H110" s="424">
        <f>main1!Q151</f>
        <v>26.535626535626534</v>
      </c>
      <c r="I110" s="146">
        <f>main1!R151</f>
        <v>0</v>
      </c>
      <c r="J110" s="146">
        <f>main1!S151</f>
        <v>10.8</v>
      </c>
      <c r="K110" s="146" t="str">
        <f>main1!T151</f>
        <v> </v>
      </c>
    </row>
    <row r="111" spans="1:11" ht="30">
      <c r="A111" s="76" t="s">
        <v>131</v>
      </c>
      <c r="B111" s="164" t="s">
        <v>133</v>
      </c>
      <c r="C111" s="569">
        <f>main1!L152</f>
        <v>40.7</v>
      </c>
      <c r="D111" s="569">
        <f>main1!M152</f>
        <v>10.8</v>
      </c>
      <c r="E111" s="569">
        <f>main1!N152</f>
        <v>10.8</v>
      </c>
      <c r="F111" s="569">
        <f>main1!O152</f>
        <v>0</v>
      </c>
      <c r="G111" s="417">
        <f>main1!P152</f>
        <v>-29.900000000000002</v>
      </c>
      <c r="H111" s="417">
        <f>main1!Q152</f>
        <v>26.535626535626534</v>
      </c>
      <c r="I111" s="142">
        <f>main1!R152</f>
        <v>0</v>
      </c>
      <c r="J111" s="142">
        <f>main1!S152</f>
        <v>10.8</v>
      </c>
      <c r="K111" s="142" t="str">
        <f>main1!T152</f>
        <v> </v>
      </c>
    </row>
    <row r="112" spans="1:11" ht="30" hidden="1">
      <c r="A112" s="76" t="s">
        <v>135</v>
      </c>
      <c r="B112" s="164" t="s">
        <v>136</v>
      </c>
      <c r="C112" s="417">
        <f>main1!L153</f>
        <v>0</v>
      </c>
      <c r="D112" s="417">
        <f>main1!M153</f>
        <v>0</v>
      </c>
      <c r="E112" s="417">
        <f>main1!N153</f>
        <v>0</v>
      </c>
      <c r="F112" s="417">
        <f>main1!O153</f>
        <v>0</v>
      </c>
      <c r="G112" s="417">
        <f>main1!P153</f>
        <v>0</v>
      </c>
      <c r="H112" s="417" t="str">
        <f>main1!Q153</f>
        <v> </v>
      </c>
      <c r="I112" s="142">
        <f>main1!R153</f>
        <v>0</v>
      </c>
      <c r="J112" s="142">
        <f>main1!S153</f>
        <v>0</v>
      </c>
      <c r="K112" s="142" t="str">
        <f>main1!T153</f>
        <v> </v>
      </c>
    </row>
    <row r="113" spans="1:11" ht="30" hidden="1">
      <c r="A113" s="76" t="s">
        <v>137</v>
      </c>
      <c r="B113" s="164" t="s">
        <v>138</v>
      </c>
      <c r="C113" s="417">
        <f>main1!L154</f>
        <v>0</v>
      </c>
      <c r="D113" s="417">
        <f>main1!M154</f>
        <v>0</v>
      </c>
      <c r="E113" s="417">
        <f>main1!N154</f>
        <v>0</v>
      </c>
      <c r="F113" s="417">
        <f>main1!O154</f>
        <v>0</v>
      </c>
      <c r="G113" s="417">
        <f>main1!P154</f>
        <v>0</v>
      </c>
      <c r="H113" s="417" t="str">
        <f>main1!Q154</f>
        <v> </v>
      </c>
      <c r="I113" s="142">
        <f>main1!R154</f>
        <v>0</v>
      </c>
      <c r="J113" s="142">
        <f>main1!S154</f>
        <v>0</v>
      </c>
      <c r="K113" s="142" t="str">
        <f>main1!T154</f>
        <v> </v>
      </c>
    </row>
    <row r="114" spans="1:11" ht="28.5">
      <c r="A114" s="366" t="s">
        <v>142</v>
      </c>
      <c r="B114" s="163" t="s">
        <v>140</v>
      </c>
      <c r="C114" s="424">
        <f>main1!L155</f>
        <v>-161.6</v>
      </c>
      <c r="D114" s="424">
        <f>main1!M155</f>
        <v>4.300000000000001</v>
      </c>
      <c r="E114" s="424">
        <f>main1!N155</f>
        <v>51.5</v>
      </c>
      <c r="F114" s="424">
        <f>main1!O155</f>
        <v>-47.2</v>
      </c>
      <c r="G114" s="424">
        <f>main1!P155</f>
        <v>165.9</v>
      </c>
      <c r="H114" s="424" t="str">
        <f>main1!Q155</f>
        <v>&lt;0</v>
      </c>
      <c r="I114" s="146">
        <f>main1!R155</f>
        <v>0</v>
      </c>
      <c r="J114" s="146">
        <f>main1!S155</f>
        <v>4.300000000000001</v>
      </c>
      <c r="K114" s="146" t="str">
        <f>main1!T155</f>
        <v> </v>
      </c>
    </row>
    <row r="115" spans="1:11" ht="19.5" customHeight="1">
      <c r="A115" s="76" t="s">
        <v>139</v>
      </c>
      <c r="B115" s="164" t="s">
        <v>141</v>
      </c>
      <c r="C115" s="417">
        <f>main1!L156</f>
        <v>5.5</v>
      </c>
      <c r="D115" s="417">
        <f>main1!M156</f>
        <v>16.7</v>
      </c>
      <c r="E115" s="417">
        <f>main1!N156</f>
        <v>29.9</v>
      </c>
      <c r="F115" s="417">
        <f>main1!O156</f>
        <v>-13.2</v>
      </c>
      <c r="G115" s="417">
        <f>main1!P156</f>
        <v>11.2</v>
      </c>
      <c r="H115" s="417" t="str">
        <f>main1!Q156</f>
        <v>&gt;200</v>
      </c>
      <c r="I115" s="145">
        <f>main1!R156</f>
        <v>0</v>
      </c>
      <c r="J115" s="145">
        <f>main1!S156</f>
        <v>16.7</v>
      </c>
      <c r="K115" s="145" t="str">
        <f>main1!T156</f>
        <v> </v>
      </c>
    </row>
    <row r="116" spans="1:11" ht="20.25" customHeight="1">
      <c r="A116" s="76" t="s">
        <v>143</v>
      </c>
      <c r="B116" s="164" t="s">
        <v>144</v>
      </c>
      <c r="C116" s="417">
        <f>main1!L157</f>
        <v>-167.1</v>
      </c>
      <c r="D116" s="417">
        <f>main1!M157</f>
        <v>-12.399999999999999</v>
      </c>
      <c r="E116" s="417">
        <f>main1!N157</f>
        <v>21.6</v>
      </c>
      <c r="F116" s="417">
        <f>main1!O157</f>
        <v>-34</v>
      </c>
      <c r="G116" s="417">
        <f>main1!P157</f>
        <v>154.7</v>
      </c>
      <c r="H116" s="417">
        <f>main1!Q157</f>
        <v>7.4207061639736684</v>
      </c>
      <c r="I116" s="142">
        <f>main1!R157</f>
        <v>0</v>
      </c>
      <c r="J116" s="142">
        <f>main1!S157</f>
        <v>-12.399999999999999</v>
      </c>
      <c r="K116" s="142" t="str">
        <f>main1!T157</f>
        <v> </v>
      </c>
    </row>
    <row r="117" spans="1:11" ht="15">
      <c r="A117" s="172" t="s">
        <v>146</v>
      </c>
      <c r="B117" s="163" t="s">
        <v>147</v>
      </c>
      <c r="C117" s="424">
        <f>main1!L158</f>
        <v>34.8</v>
      </c>
      <c r="D117" s="424">
        <f>main1!M158</f>
        <v>3.9</v>
      </c>
      <c r="E117" s="424">
        <f>main1!N158</f>
        <v>3.9</v>
      </c>
      <c r="F117" s="424">
        <f>main1!O158</f>
        <v>0</v>
      </c>
      <c r="G117" s="424">
        <f>main1!P158</f>
        <v>-30.9</v>
      </c>
      <c r="H117" s="424">
        <f>main1!Q158</f>
        <v>11.206896551724139</v>
      </c>
      <c r="I117" s="142">
        <f>main1!R158</f>
        <v>0</v>
      </c>
      <c r="J117" s="142">
        <f>main1!S158</f>
        <v>3.9</v>
      </c>
      <c r="K117" s="142" t="str">
        <f>main1!T158</f>
        <v> </v>
      </c>
    </row>
    <row r="118" spans="1:11" ht="15.75" hidden="1">
      <c r="A118" s="76" t="s">
        <v>145</v>
      </c>
      <c r="B118" s="164" t="s">
        <v>148</v>
      </c>
      <c r="C118" s="417">
        <f>main1!L159</f>
        <v>0</v>
      </c>
      <c r="D118" s="417">
        <f>main1!M159</f>
        <v>0</v>
      </c>
      <c r="E118" s="417">
        <f>main1!N159</f>
        <v>0</v>
      </c>
      <c r="F118" s="417">
        <f>main1!O159</f>
        <v>0</v>
      </c>
      <c r="G118" s="417">
        <f>main1!P159</f>
        <v>0</v>
      </c>
      <c r="H118" s="417" t="str">
        <f>main1!Q159</f>
        <v> </v>
      </c>
      <c r="I118" s="145">
        <f>main1!R159</f>
        <v>0</v>
      </c>
      <c r="J118" s="145">
        <f>main1!S159</f>
        <v>0</v>
      </c>
      <c r="K118" s="145" t="str">
        <f>main1!T159</f>
        <v> </v>
      </c>
    </row>
    <row r="119" spans="1:11" ht="15.75">
      <c r="A119" s="76" t="s">
        <v>149</v>
      </c>
      <c r="B119" s="164" t="s">
        <v>150</v>
      </c>
      <c r="C119" s="417">
        <f>main1!L160</f>
        <v>34.8</v>
      </c>
      <c r="D119" s="417">
        <f>main1!M160</f>
        <v>3.9</v>
      </c>
      <c r="E119" s="417">
        <f>main1!N160</f>
        <v>3.9</v>
      </c>
      <c r="F119" s="417">
        <f>main1!O160</f>
        <v>0</v>
      </c>
      <c r="G119" s="417">
        <f>main1!P160</f>
        <v>-30.9</v>
      </c>
      <c r="H119" s="417">
        <f>main1!Q160</f>
        <v>11.206896551724139</v>
      </c>
      <c r="I119" s="145">
        <f>main1!R160</f>
        <v>0</v>
      </c>
      <c r="J119" s="145">
        <f>main1!S160</f>
        <v>3.9</v>
      </c>
      <c r="K119" s="145" t="str">
        <f>main1!T160</f>
        <v> </v>
      </c>
    </row>
    <row r="120" spans="1:11" ht="15.75" customHeight="1" hidden="1">
      <c r="A120" s="76" t="s">
        <v>152</v>
      </c>
      <c r="B120" s="164" t="s">
        <v>151</v>
      </c>
      <c r="C120" s="417">
        <f>main1!L161</f>
        <v>0</v>
      </c>
      <c r="D120" s="417">
        <f>main1!M161</f>
        <v>0</v>
      </c>
      <c r="E120" s="417">
        <f>main1!N161</f>
        <v>0</v>
      </c>
      <c r="F120" s="417">
        <f>main1!O161</f>
        <v>0</v>
      </c>
      <c r="G120" s="417">
        <f>main1!P161</f>
        <v>0</v>
      </c>
      <c r="H120" s="417" t="str">
        <f>main1!Q161</f>
        <v> </v>
      </c>
      <c r="I120" s="145">
        <f>main1!R161</f>
        <v>0</v>
      </c>
      <c r="J120" s="145">
        <f>main1!S161</f>
        <v>0</v>
      </c>
      <c r="K120" s="145" t="str">
        <f>main1!T161</f>
        <v> </v>
      </c>
    </row>
    <row r="121" spans="1:11" ht="15.75" hidden="1">
      <c r="A121" s="76" t="s">
        <v>153</v>
      </c>
      <c r="B121" s="164" t="s">
        <v>154</v>
      </c>
      <c r="C121" s="417">
        <f>main1!L162</f>
        <v>0</v>
      </c>
      <c r="D121" s="417">
        <f>main1!M162</f>
        <v>0</v>
      </c>
      <c r="E121" s="417">
        <f>main1!N162</f>
        <v>0</v>
      </c>
      <c r="F121" s="417">
        <f>main1!O162</f>
        <v>0</v>
      </c>
      <c r="G121" s="417">
        <f>main1!P162</f>
        <v>0</v>
      </c>
      <c r="H121" s="417" t="str">
        <f>main1!Q162</f>
        <v> </v>
      </c>
      <c r="I121" s="145">
        <f>main1!R162</f>
        <v>0</v>
      </c>
      <c r="J121" s="145">
        <f>main1!S162</f>
        <v>0</v>
      </c>
      <c r="K121" s="145" t="str">
        <f>main1!T162</f>
        <v> </v>
      </c>
    </row>
    <row r="122" spans="1:11" ht="15.75" hidden="1">
      <c r="A122" s="172" t="s">
        <v>157</v>
      </c>
      <c r="B122" s="163" t="s">
        <v>155</v>
      </c>
      <c r="C122" s="425">
        <f>main1!L163</f>
        <v>0</v>
      </c>
      <c r="D122" s="425">
        <f>main1!M163</f>
        <v>0</v>
      </c>
      <c r="E122" s="425">
        <f>main1!N163</f>
        <v>0</v>
      </c>
      <c r="F122" s="425">
        <f>main1!O163</f>
        <v>0</v>
      </c>
      <c r="G122" s="425">
        <f>main1!P163</f>
        <v>0</v>
      </c>
      <c r="H122" s="425" t="str">
        <f>main1!Q163</f>
        <v> </v>
      </c>
      <c r="I122" s="145">
        <f>main1!R163</f>
        <v>0</v>
      </c>
      <c r="J122" s="145">
        <f>main1!S163</f>
        <v>0</v>
      </c>
      <c r="K122" s="145" t="str">
        <f>main1!T163</f>
        <v> </v>
      </c>
    </row>
    <row r="123" spans="1:11" ht="15.75" hidden="1">
      <c r="A123" s="76" t="s">
        <v>156</v>
      </c>
      <c r="B123" s="164" t="s">
        <v>158</v>
      </c>
      <c r="C123" s="426">
        <f>main1!L164</f>
        <v>0</v>
      </c>
      <c r="D123" s="426">
        <f>main1!M164</f>
        <v>0</v>
      </c>
      <c r="E123" s="426">
        <f>main1!N164</f>
        <v>0</v>
      </c>
      <c r="F123" s="426">
        <f>main1!O164</f>
        <v>0</v>
      </c>
      <c r="G123" s="426">
        <f>main1!P164</f>
        <v>0</v>
      </c>
      <c r="H123" s="426" t="str">
        <f>main1!Q164</f>
        <v> </v>
      </c>
      <c r="I123" s="145">
        <f>main1!R164</f>
        <v>0</v>
      </c>
      <c r="J123" s="145">
        <f>main1!S164</f>
        <v>0</v>
      </c>
      <c r="K123" s="145" t="str">
        <f>main1!T164</f>
        <v> </v>
      </c>
    </row>
    <row r="124" spans="1:11" ht="17.25">
      <c r="A124" s="467" t="s">
        <v>159</v>
      </c>
      <c r="B124" s="468" t="s">
        <v>104</v>
      </c>
      <c r="C124" s="469">
        <f>main1!L165</f>
        <v>2867.2</v>
      </c>
      <c r="D124" s="469">
        <f>main1!M165</f>
        <v>1221</v>
      </c>
      <c r="E124" s="469">
        <f>main1!N165</f>
        <v>810.6</v>
      </c>
      <c r="F124" s="469">
        <f>main1!O165</f>
        <v>385.4</v>
      </c>
      <c r="G124" s="469">
        <f>main1!P165</f>
        <v>-1646.1999999999998</v>
      </c>
      <c r="H124" s="469">
        <f>main1!Q165</f>
        <v>42.58510044642858</v>
      </c>
      <c r="I124" s="145">
        <f>main1!R165</f>
        <v>0</v>
      </c>
      <c r="J124" s="145">
        <f>main1!S165</f>
        <v>1221</v>
      </c>
      <c r="K124" s="145" t="str">
        <f>main1!T165</f>
        <v> </v>
      </c>
    </row>
    <row r="125" spans="1:11" ht="18.75" customHeight="1">
      <c r="A125" s="172" t="s">
        <v>161</v>
      </c>
      <c r="B125" s="163" t="s">
        <v>162</v>
      </c>
      <c r="C125" s="424">
        <f>main1!L166</f>
        <v>0</v>
      </c>
      <c r="D125" s="424">
        <f>main1!M166</f>
        <v>1305</v>
      </c>
      <c r="E125" s="424">
        <f>main1!N166</f>
        <v>1305</v>
      </c>
      <c r="F125" s="424">
        <f>main1!O166</f>
        <v>0</v>
      </c>
      <c r="G125" s="424">
        <f>main1!P166</f>
        <v>1305</v>
      </c>
      <c r="H125" s="424" t="str">
        <f>main1!Q166</f>
        <v> </v>
      </c>
      <c r="I125" s="146">
        <f>main1!R166</f>
        <v>0</v>
      </c>
      <c r="J125" s="146">
        <f>main1!S166</f>
        <v>1305</v>
      </c>
      <c r="K125" s="146" t="str">
        <f>main1!T166</f>
        <v> </v>
      </c>
    </row>
    <row r="126" spans="1:11" ht="17.25" customHeight="1">
      <c r="A126" s="76" t="s">
        <v>255</v>
      </c>
      <c r="B126" s="164" t="s">
        <v>163</v>
      </c>
      <c r="C126" s="417">
        <f>main1!L167</f>
        <v>0</v>
      </c>
      <c r="D126" s="417">
        <f>main1!M167</f>
        <v>1305</v>
      </c>
      <c r="E126" s="417">
        <f>main1!N167</f>
        <v>1305</v>
      </c>
      <c r="F126" s="417">
        <f>main1!O167</f>
        <v>0</v>
      </c>
      <c r="G126" s="417">
        <f>main1!P167</f>
        <v>1305</v>
      </c>
      <c r="H126" s="417" t="str">
        <f>main1!Q167</f>
        <v> </v>
      </c>
      <c r="I126" s="142">
        <f>main1!R167</f>
        <v>0</v>
      </c>
      <c r="J126" s="142">
        <f>main1!S167</f>
        <v>1305</v>
      </c>
      <c r="K126" s="142" t="str">
        <f>main1!T167</f>
        <v> </v>
      </c>
    </row>
    <row r="127" spans="1:11" ht="15" hidden="1">
      <c r="A127" s="76" t="s">
        <v>99</v>
      </c>
      <c r="B127" s="164" t="s">
        <v>164</v>
      </c>
      <c r="C127" s="417">
        <f>main1!L168</f>
        <v>0</v>
      </c>
      <c r="D127" s="417">
        <f>main1!M168</f>
        <v>0</v>
      </c>
      <c r="E127" s="417">
        <f>main1!N168</f>
        <v>0</v>
      </c>
      <c r="F127" s="417">
        <f>main1!O168</f>
        <v>0</v>
      </c>
      <c r="G127" s="417">
        <f>main1!P168</f>
        <v>0</v>
      </c>
      <c r="H127" s="417" t="str">
        <f>main1!Q168</f>
        <v> </v>
      </c>
      <c r="I127" s="142">
        <f>main1!R168</f>
        <v>0</v>
      </c>
      <c r="J127" s="142">
        <f>main1!S168</f>
        <v>0</v>
      </c>
      <c r="K127" s="142" t="str">
        <f>main1!T168</f>
        <v> </v>
      </c>
    </row>
    <row r="128" spans="1:11" ht="17.25" customHeight="1">
      <c r="A128" s="76" t="s">
        <v>165</v>
      </c>
      <c r="B128" s="164" t="s">
        <v>166</v>
      </c>
      <c r="C128" s="417">
        <f>main1!L169</f>
        <v>0</v>
      </c>
      <c r="D128" s="417">
        <f>main1!M169</f>
        <v>0</v>
      </c>
      <c r="E128" s="417">
        <f>main1!N169</f>
        <v>0</v>
      </c>
      <c r="F128" s="417">
        <f>main1!O169</f>
        <v>0</v>
      </c>
      <c r="G128" s="417">
        <f>main1!P169</f>
        <v>0</v>
      </c>
      <c r="H128" s="417" t="str">
        <f>main1!Q169</f>
        <v> </v>
      </c>
      <c r="I128" s="142">
        <f>main1!R169</f>
        <v>0</v>
      </c>
      <c r="J128" s="142">
        <f>main1!S169</f>
        <v>0</v>
      </c>
      <c r="K128" s="142" t="str">
        <f>main1!T169</f>
        <v> </v>
      </c>
    </row>
    <row r="129" spans="1:11" ht="15.75">
      <c r="A129" s="366" t="s">
        <v>169</v>
      </c>
      <c r="B129" s="163" t="s">
        <v>167</v>
      </c>
      <c r="C129" s="425">
        <f>main1!L170</f>
        <v>0</v>
      </c>
      <c r="D129" s="425">
        <f>main1!M170</f>
        <v>0</v>
      </c>
      <c r="E129" s="424">
        <f>main1!N170</f>
        <v>-25</v>
      </c>
      <c r="F129" s="425">
        <f>main1!O170</f>
        <v>0</v>
      </c>
      <c r="G129" s="425">
        <f>main1!P170</f>
        <v>0</v>
      </c>
      <c r="H129" s="425" t="str">
        <f>main1!Q170</f>
        <v> </v>
      </c>
      <c r="I129" s="145">
        <f>main1!R170</f>
        <v>0</v>
      </c>
      <c r="J129" s="145">
        <f>main1!S170</f>
        <v>0</v>
      </c>
      <c r="K129" s="145" t="str">
        <f>main1!T170</f>
        <v> </v>
      </c>
    </row>
    <row r="130" spans="1:11" ht="15.75" hidden="1">
      <c r="A130" s="76" t="s">
        <v>168</v>
      </c>
      <c r="B130" s="164" t="s">
        <v>170</v>
      </c>
      <c r="C130" s="425">
        <f>main1!L171</f>
        <v>0</v>
      </c>
      <c r="D130" s="425">
        <f>main1!M171</f>
        <v>0</v>
      </c>
      <c r="E130" s="424">
        <f>main1!N171</f>
        <v>0</v>
      </c>
      <c r="F130" s="425">
        <f>main1!O171</f>
        <v>0</v>
      </c>
      <c r="G130" s="425">
        <f>main1!P171</f>
        <v>0</v>
      </c>
      <c r="H130" s="425" t="str">
        <f>main1!Q171</f>
        <v> </v>
      </c>
      <c r="I130" s="145">
        <f>main1!R171</f>
        <v>0</v>
      </c>
      <c r="J130" s="145">
        <f>main1!S171</f>
        <v>0</v>
      </c>
      <c r="K130" s="145" t="str">
        <f>main1!T171</f>
        <v> </v>
      </c>
    </row>
    <row r="131" spans="1:11" ht="15.75">
      <c r="A131" s="76" t="s">
        <v>171</v>
      </c>
      <c r="B131" s="164" t="s">
        <v>172</v>
      </c>
      <c r="C131" s="425">
        <f>main1!L172</f>
        <v>0</v>
      </c>
      <c r="D131" s="425">
        <f>main1!M172</f>
        <v>0</v>
      </c>
      <c r="E131" s="417">
        <f>main1!N172</f>
        <v>-25</v>
      </c>
      <c r="F131" s="425">
        <f>main1!O172</f>
        <v>0</v>
      </c>
      <c r="G131" s="425">
        <f>main1!P172</f>
        <v>0</v>
      </c>
      <c r="H131" s="425" t="str">
        <f>main1!Q172</f>
        <v> </v>
      </c>
      <c r="I131" s="145">
        <f>main1!R172</f>
        <v>0</v>
      </c>
      <c r="J131" s="145">
        <f>main1!S172</f>
        <v>0</v>
      </c>
      <c r="K131" s="145" t="str">
        <f>main1!T172</f>
        <v> </v>
      </c>
    </row>
    <row r="132" spans="1:11" ht="30" hidden="1">
      <c r="A132" s="76" t="s">
        <v>175</v>
      </c>
      <c r="B132" s="164" t="s">
        <v>173</v>
      </c>
      <c r="C132" s="425">
        <f>main1!L173</f>
        <v>0</v>
      </c>
      <c r="D132" s="425">
        <f>main1!M173</f>
        <v>0</v>
      </c>
      <c r="E132" s="425">
        <f>main1!N173</f>
        <v>0</v>
      </c>
      <c r="F132" s="425">
        <f>main1!O173</f>
        <v>0</v>
      </c>
      <c r="G132" s="425">
        <f>main1!P173</f>
        <v>0</v>
      </c>
      <c r="H132" s="425" t="str">
        <f>main1!Q173</f>
        <v> </v>
      </c>
      <c r="I132" s="145">
        <f>main1!R173</f>
        <v>0</v>
      </c>
      <c r="J132" s="145">
        <f>main1!S173</f>
        <v>0</v>
      </c>
      <c r="K132" s="145" t="str">
        <f>main1!T173</f>
        <v> </v>
      </c>
    </row>
    <row r="133" spans="1:11" ht="30" hidden="1">
      <c r="A133" s="76" t="s">
        <v>176</v>
      </c>
      <c r="B133" s="164" t="s">
        <v>174</v>
      </c>
      <c r="C133" s="425">
        <f>main1!L174</f>
        <v>0</v>
      </c>
      <c r="D133" s="425">
        <f>main1!M174</f>
        <v>0</v>
      </c>
      <c r="E133" s="425">
        <f>main1!N174</f>
        <v>0</v>
      </c>
      <c r="F133" s="425">
        <f>main1!O174</f>
        <v>0</v>
      </c>
      <c r="G133" s="425">
        <f>main1!P174</f>
        <v>0</v>
      </c>
      <c r="H133" s="425" t="str">
        <f>main1!Q174</f>
        <v> </v>
      </c>
      <c r="I133" s="145">
        <f>main1!R174</f>
        <v>0</v>
      </c>
      <c r="J133" s="145">
        <f>main1!S174</f>
        <v>0</v>
      </c>
      <c r="K133" s="145" t="str">
        <f>main1!T174</f>
        <v> </v>
      </c>
    </row>
    <row r="134" spans="1:11" ht="28.5">
      <c r="A134" s="367" t="s">
        <v>180</v>
      </c>
      <c r="B134" s="163" t="s">
        <v>178</v>
      </c>
      <c r="C134" s="424">
        <f>main1!L175</f>
        <v>0</v>
      </c>
      <c r="D134" s="424">
        <f>main1!M175</f>
        <v>-60.7</v>
      </c>
      <c r="E134" s="424">
        <f>main1!N175</f>
        <v>-60.7</v>
      </c>
      <c r="F134" s="424">
        <f>main1!O175</f>
        <v>0</v>
      </c>
      <c r="G134" s="424">
        <f>main1!P175</f>
        <v>-60.7</v>
      </c>
      <c r="H134" s="424" t="str">
        <f>main1!Q175</f>
        <v> </v>
      </c>
      <c r="I134" s="146">
        <f>main1!R175</f>
        <v>0</v>
      </c>
      <c r="J134" s="146">
        <f>main1!S175</f>
        <v>-60.7</v>
      </c>
      <c r="K134" s="146" t="str">
        <f>main1!T175</f>
        <v> </v>
      </c>
    </row>
    <row r="135" spans="1:11" ht="18.75" customHeight="1">
      <c r="A135" s="113" t="s">
        <v>177</v>
      </c>
      <c r="B135" s="164" t="s">
        <v>179</v>
      </c>
      <c r="C135" s="417">
        <f>main1!L176</f>
        <v>0</v>
      </c>
      <c r="D135" s="417">
        <f>main1!M176</f>
        <v>-60.7</v>
      </c>
      <c r="E135" s="417">
        <f>main1!N176</f>
        <v>-60.7</v>
      </c>
      <c r="F135" s="417">
        <f>main1!O176</f>
        <v>0</v>
      </c>
      <c r="G135" s="417">
        <f>main1!P176</f>
        <v>-60.7</v>
      </c>
      <c r="H135" s="417" t="str">
        <f>main1!Q176</f>
        <v> </v>
      </c>
      <c r="I135" s="142">
        <f>main1!R176</f>
        <v>0</v>
      </c>
      <c r="J135" s="142">
        <f>main1!S176</f>
        <v>-60.7</v>
      </c>
      <c r="K135" s="142" t="str">
        <f>main1!T176</f>
        <v> </v>
      </c>
    </row>
    <row r="136" spans="1:11" ht="15" hidden="1">
      <c r="A136" s="76" t="s">
        <v>181</v>
      </c>
      <c r="B136" s="164" t="s">
        <v>182</v>
      </c>
      <c r="C136" s="417">
        <f>main1!L177</f>
        <v>0</v>
      </c>
      <c r="D136" s="417">
        <f>main1!M177</f>
        <v>0</v>
      </c>
      <c r="E136" s="417">
        <f>main1!N177</f>
        <v>0</v>
      </c>
      <c r="F136" s="417">
        <f>main1!O177</f>
        <v>0</v>
      </c>
      <c r="G136" s="417">
        <f>main1!P177</f>
        <v>0</v>
      </c>
      <c r="H136" s="417" t="str">
        <f>main1!Q177</f>
        <v> </v>
      </c>
      <c r="I136" s="142">
        <f>main1!R177</f>
        <v>0</v>
      </c>
      <c r="J136" s="142">
        <f>main1!S177</f>
        <v>0</v>
      </c>
      <c r="K136" s="142" t="str">
        <f>main1!T177</f>
        <v> </v>
      </c>
    </row>
    <row r="137" spans="1:11" ht="30" hidden="1">
      <c r="A137" s="76" t="s">
        <v>183</v>
      </c>
      <c r="B137" s="164" t="s">
        <v>184</v>
      </c>
      <c r="C137" s="417">
        <f>main1!L178</f>
        <v>0</v>
      </c>
      <c r="D137" s="417">
        <f>main1!M178</f>
        <v>0</v>
      </c>
      <c r="E137" s="417">
        <f>main1!N178</f>
        <v>0</v>
      </c>
      <c r="F137" s="417">
        <f>main1!O178</f>
        <v>0</v>
      </c>
      <c r="G137" s="417">
        <f>main1!P178</f>
        <v>0</v>
      </c>
      <c r="H137" s="417" t="str">
        <f>main1!Q178</f>
        <v> </v>
      </c>
      <c r="I137" s="142">
        <f>main1!R178</f>
        <v>0</v>
      </c>
      <c r="J137" s="142">
        <f>main1!S178</f>
        <v>0</v>
      </c>
      <c r="K137" s="142" t="str">
        <f>main1!T178</f>
        <v> </v>
      </c>
    </row>
    <row r="138" spans="1:11" ht="15" hidden="1">
      <c r="A138" s="76" t="s">
        <v>185</v>
      </c>
      <c r="B138" s="164" t="s">
        <v>186</v>
      </c>
      <c r="C138" s="417">
        <f>main1!L179</f>
        <v>0</v>
      </c>
      <c r="D138" s="417">
        <f>main1!M179</f>
        <v>0</v>
      </c>
      <c r="E138" s="417">
        <f>main1!N179</f>
        <v>0</v>
      </c>
      <c r="F138" s="417">
        <f>main1!O179</f>
        <v>0</v>
      </c>
      <c r="G138" s="417">
        <f>main1!P179</f>
        <v>0</v>
      </c>
      <c r="H138" s="417" t="str">
        <f>main1!Q179</f>
        <v> </v>
      </c>
      <c r="I138" s="142">
        <f>main1!R179</f>
        <v>0</v>
      </c>
      <c r="J138" s="142">
        <f>main1!S179</f>
        <v>0</v>
      </c>
      <c r="K138" s="142" t="str">
        <f>main1!T179</f>
        <v> </v>
      </c>
    </row>
    <row r="139" spans="1:11" ht="30" hidden="1">
      <c r="A139" s="76" t="s">
        <v>187</v>
      </c>
      <c r="B139" s="164" t="s">
        <v>188</v>
      </c>
      <c r="C139" s="417">
        <f>main1!L180</f>
        <v>0</v>
      </c>
      <c r="D139" s="417">
        <f>main1!M180</f>
        <v>0</v>
      </c>
      <c r="E139" s="417">
        <f>main1!N180</f>
        <v>0</v>
      </c>
      <c r="F139" s="417">
        <f>main1!O180</f>
        <v>0</v>
      </c>
      <c r="G139" s="417">
        <f>main1!P180</f>
        <v>0</v>
      </c>
      <c r="H139" s="417" t="str">
        <f>main1!Q180</f>
        <v> </v>
      </c>
      <c r="I139" s="142">
        <f>main1!R180</f>
        <v>0</v>
      </c>
      <c r="J139" s="142">
        <f>main1!S180</f>
        <v>0</v>
      </c>
      <c r="K139" s="142" t="str">
        <f>main1!T180</f>
        <v> </v>
      </c>
    </row>
    <row r="140" spans="1:11" ht="15.75" hidden="1">
      <c r="A140" s="366" t="s">
        <v>134</v>
      </c>
      <c r="B140" s="163" t="s">
        <v>189</v>
      </c>
      <c r="C140" s="425">
        <f>main1!L181</f>
        <v>0</v>
      </c>
      <c r="D140" s="425">
        <f>main1!M181</f>
        <v>0</v>
      </c>
      <c r="E140" s="425">
        <f>main1!N181</f>
        <v>0</v>
      </c>
      <c r="F140" s="425">
        <f>main1!O181</f>
        <v>0</v>
      </c>
      <c r="G140" s="425">
        <f>main1!P181</f>
        <v>0</v>
      </c>
      <c r="H140" s="425" t="str">
        <f>main1!Q181</f>
        <v> </v>
      </c>
      <c r="I140" s="145">
        <f>main1!R181</f>
        <v>0</v>
      </c>
      <c r="J140" s="145">
        <f>main1!S181</f>
        <v>0</v>
      </c>
      <c r="K140" s="145" t="str">
        <f>main1!T181</f>
        <v> </v>
      </c>
    </row>
    <row r="141" spans="1:11" ht="30" hidden="1">
      <c r="A141" s="76" t="s">
        <v>131</v>
      </c>
      <c r="B141" s="164" t="s">
        <v>190</v>
      </c>
      <c r="C141" s="425">
        <f>main1!L182</f>
        <v>0</v>
      </c>
      <c r="D141" s="425">
        <f>main1!M182</f>
        <v>0</v>
      </c>
      <c r="E141" s="425">
        <f>main1!N182</f>
        <v>0</v>
      </c>
      <c r="F141" s="425">
        <f>main1!O182</f>
        <v>0</v>
      </c>
      <c r="G141" s="425">
        <f>main1!P182</f>
        <v>0</v>
      </c>
      <c r="H141" s="425" t="str">
        <f>main1!Q182</f>
        <v> </v>
      </c>
      <c r="I141" s="145">
        <f>main1!R182</f>
        <v>0</v>
      </c>
      <c r="J141" s="145">
        <f>main1!S182</f>
        <v>0</v>
      </c>
      <c r="K141" s="145" t="str">
        <f>main1!T182</f>
        <v> </v>
      </c>
    </row>
    <row r="142" spans="1:11" ht="30" hidden="1">
      <c r="A142" s="76" t="s">
        <v>135</v>
      </c>
      <c r="B142" s="164" t="s">
        <v>191</v>
      </c>
      <c r="C142" s="425">
        <f>main1!L183</f>
        <v>0</v>
      </c>
      <c r="D142" s="425">
        <f>main1!M183</f>
        <v>0</v>
      </c>
      <c r="E142" s="425">
        <f>main1!N183</f>
        <v>0</v>
      </c>
      <c r="F142" s="425">
        <f>main1!O183</f>
        <v>0</v>
      </c>
      <c r="G142" s="425">
        <f>main1!P183</f>
        <v>0</v>
      </c>
      <c r="H142" s="425" t="str">
        <f>main1!Q183</f>
        <v> </v>
      </c>
      <c r="I142" s="145">
        <f>main1!R183</f>
        <v>0</v>
      </c>
      <c r="J142" s="145">
        <f>main1!S183</f>
        <v>0</v>
      </c>
      <c r="K142" s="145" t="str">
        <f>main1!T183</f>
        <v> </v>
      </c>
    </row>
    <row r="143" spans="1:11" ht="30" hidden="1">
      <c r="A143" s="76" t="s">
        <v>137</v>
      </c>
      <c r="B143" s="164" t="s">
        <v>192</v>
      </c>
      <c r="C143" s="425">
        <f>main1!L184</f>
        <v>0</v>
      </c>
      <c r="D143" s="425">
        <f>main1!M184</f>
        <v>0</v>
      </c>
      <c r="E143" s="425">
        <f>main1!N184</f>
        <v>0</v>
      </c>
      <c r="F143" s="425">
        <f>main1!O184</f>
        <v>0</v>
      </c>
      <c r="G143" s="425">
        <f>main1!P184</f>
        <v>0</v>
      </c>
      <c r="H143" s="425" t="str">
        <f>main1!Q184</f>
        <v> </v>
      </c>
      <c r="I143" s="145">
        <f>main1!R184</f>
        <v>0</v>
      </c>
      <c r="J143" s="145">
        <f>main1!S184</f>
        <v>0</v>
      </c>
      <c r="K143" s="145" t="str">
        <f>main1!T184</f>
        <v> </v>
      </c>
    </row>
    <row r="144" spans="1:11" ht="28.5" hidden="1">
      <c r="A144" s="366" t="s">
        <v>196</v>
      </c>
      <c r="B144" s="163" t="s">
        <v>194</v>
      </c>
      <c r="C144" s="425">
        <f>main1!L185</f>
        <v>0</v>
      </c>
      <c r="D144" s="425">
        <f>main1!M185</f>
        <v>0</v>
      </c>
      <c r="E144" s="425">
        <f>main1!N185</f>
        <v>0</v>
      </c>
      <c r="F144" s="425">
        <f>main1!O185</f>
        <v>0</v>
      </c>
      <c r="G144" s="425">
        <f>main1!P185</f>
        <v>0</v>
      </c>
      <c r="H144" s="425" t="str">
        <f>main1!Q185</f>
        <v> </v>
      </c>
      <c r="I144" s="145">
        <f>main1!R185</f>
        <v>0</v>
      </c>
      <c r="J144" s="145">
        <f>main1!S185</f>
        <v>0</v>
      </c>
      <c r="K144" s="145" t="str">
        <f>main1!T185</f>
        <v> </v>
      </c>
    </row>
    <row r="145" spans="1:11" ht="15.75" hidden="1">
      <c r="A145" s="76" t="s">
        <v>193</v>
      </c>
      <c r="B145" s="164" t="s">
        <v>195</v>
      </c>
      <c r="C145" s="425">
        <f>main1!L186</f>
        <v>0</v>
      </c>
      <c r="D145" s="425">
        <f>main1!M186</f>
        <v>0</v>
      </c>
      <c r="E145" s="425">
        <f>main1!N186</f>
        <v>0</v>
      </c>
      <c r="F145" s="425">
        <f>main1!O186</f>
        <v>0</v>
      </c>
      <c r="G145" s="425">
        <f>main1!P186</f>
        <v>0</v>
      </c>
      <c r="H145" s="425" t="str">
        <f>main1!Q186</f>
        <v> </v>
      </c>
      <c r="I145" s="145">
        <f>main1!R186</f>
        <v>0</v>
      </c>
      <c r="J145" s="145">
        <f>main1!S186</f>
        <v>0</v>
      </c>
      <c r="K145" s="145" t="str">
        <f>main1!T186</f>
        <v> </v>
      </c>
    </row>
    <row r="146" spans="1:11" ht="15.75" hidden="1">
      <c r="A146" s="76" t="s">
        <v>143</v>
      </c>
      <c r="B146" s="164" t="s">
        <v>197</v>
      </c>
      <c r="C146" s="425">
        <f>main1!L187</f>
        <v>0</v>
      </c>
      <c r="D146" s="425">
        <f>main1!M187</f>
        <v>0</v>
      </c>
      <c r="E146" s="425">
        <f>main1!N187</f>
        <v>0</v>
      </c>
      <c r="F146" s="425">
        <f>main1!O187</f>
        <v>0</v>
      </c>
      <c r="G146" s="425">
        <f>main1!P187</f>
        <v>0</v>
      </c>
      <c r="H146" s="425" t="str">
        <f>main1!Q187</f>
        <v> </v>
      </c>
      <c r="I146" s="145">
        <f>main1!R187</f>
        <v>0</v>
      </c>
      <c r="J146" s="145">
        <f>main1!S187</f>
        <v>0</v>
      </c>
      <c r="K146" s="145" t="str">
        <f>main1!T187</f>
        <v> </v>
      </c>
    </row>
    <row r="147" spans="1:11" ht="15.75" hidden="1">
      <c r="A147" s="172" t="s">
        <v>199</v>
      </c>
      <c r="B147" s="163" t="s">
        <v>200</v>
      </c>
      <c r="C147" s="425">
        <f>main1!L188</f>
        <v>0</v>
      </c>
      <c r="D147" s="425">
        <f>main1!M188</f>
        <v>0</v>
      </c>
      <c r="E147" s="425">
        <f>main1!N188</f>
        <v>0</v>
      </c>
      <c r="F147" s="425">
        <f>main1!O188</f>
        <v>0</v>
      </c>
      <c r="G147" s="425">
        <f>main1!P188</f>
        <v>0</v>
      </c>
      <c r="H147" s="425" t="str">
        <f>main1!Q188</f>
        <v> </v>
      </c>
      <c r="I147" s="145">
        <f>main1!R188</f>
        <v>0</v>
      </c>
      <c r="J147" s="145">
        <f>main1!S188</f>
        <v>0</v>
      </c>
      <c r="K147" s="145" t="str">
        <f>main1!T188</f>
        <v> </v>
      </c>
    </row>
    <row r="148" spans="1:11" ht="15.75" hidden="1">
      <c r="A148" s="76" t="s">
        <v>198</v>
      </c>
      <c r="B148" s="164" t="s">
        <v>201</v>
      </c>
      <c r="C148" s="425">
        <f>main1!L189</f>
        <v>0</v>
      </c>
      <c r="D148" s="425">
        <f>main1!M189</f>
        <v>0</v>
      </c>
      <c r="E148" s="425">
        <f>main1!N189</f>
        <v>0</v>
      </c>
      <c r="F148" s="425">
        <f>main1!O189</f>
        <v>0</v>
      </c>
      <c r="G148" s="425">
        <f>main1!P189</f>
        <v>0</v>
      </c>
      <c r="H148" s="425" t="str">
        <f>main1!Q189</f>
        <v> </v>
      </c>
      <c r="I148" s="145">
        <f>main1!R189</f>
        <v>0</v>
      </c>
      <c r="J148" s="145">
        <f>main1!S189</f>
        <v>0</v>
      </c>
      <c r="K148" s="145" t="str">
        <f>main1!T189</f>
        <v> </v>
      </c>
    </row>
    <row r="149" spans="1:11" ht="15.75" hidden="1">
      <c r="A149" s="76" t="s">
        <v>202</v>
      </c>
      <c r="B149" s="164" t="s">
        <v>203</v>
      </c>
      <c r="C149" s="425">
        <f>main1!L190</f>
        <v>0</v>
      </c>
      <c r="D149" s="425">
        <f>main1!M190</f>
        <v>0</v>
      </c>
      <c r="E149" s="425">
        <f>main1!N190</f>
        <v>0</v>
      </c>
      <c r="F149" s="425">
        <f>main1!O190</f>
        <v>0</v>
      </c>
      <c r="G149" s="425">
        <f>main1!P190</f>
        <v>0</v>
      </c>
      <c r="H149" s="425" t="str">
        <f>main1!Q190</f>
        <v> </v>
      </c>
      <c r="I149" s="145">
        <f>main1!R190</f>
        <v>0</v>
      </c>
      <c r="J149" s="145">
        <f>main1!S190</f>
        <v>0</v>
      </c>
      <c r="K149" s="145" t="str">
        <f>main1!T190</f>
        <v> </v>
      </c>
    </row>
    <row r="150" spans="1:11" ht="15.75" hidden="1">
      <c r="A150" s="76" t="s">
        <v>204</v>
      </c>
      <c r="B150" s="164" t="s">
        <v>205</v>
      </c>
      <c r="C150" s="425">
        <f>main1!L191</f>
        <v>0</v>
      </c>
      <c r="D150" s="425">
        <f>main1!M191</f>
        <v>0</v>
      </c>
      <c r="E150" s="425">
        <f>main1!N191</f>
        <v>0</v>
      </c>
      <c r="F150" s="425">
        <f>main1!O191</f>
        <v>0</v>
      </c>
      <c r="G150" s="425">
        <f>main1!P191</f>
        <v>0</v>
      </c>
      <c r="H150" s="425" t="str">
        <f>main1!Q191</f>
        <v> </v>
      </c>
      <c r="I150" s="145">
        <f>main1!R191</f>
        <v>0</v>
      </c>
      <c r="J150" s="145">
        <f>main1!S191</f>
        <v>0</v>
      </c>
      <c r="K150" s="145" t="str">
        <f>main1!T191</f>
        <v> </v>
      </c>
    </row>
    <row r="151" spans="1:11" ht="18" customHeight="1">
      <c r="A151" s="172" t="s">
        <v>207</v>
      </c>
      <c r="B151" s="163" t="s">
        <v>206</v>
      </c>
      <c r="C151" s="424">
        <f>main1!L192</f>
        <v>2867.2</v>
      </c>
      <c r="D151" s="424">
        <f>main1!M192</f>
        <v>-23.299999999999955</v>
      </c>
      <c r="E151" s="424">
        <f>main1!N192</f>
        <v>-408.69999999999993</v>
      </c>
      <c r="F151" s="424">
        <f>main1!O192</f>
        <v>385.4</v>
      </c>
      <c r="G151" s="424">
        <f>main1!P192</f>
        <v>-2890.5</v>
      </c>
      <c r="H151" s="424" t="str">
        <f>main1!Q192</f>
        <v>&lt;0</v>
      </c>
      <c r="I151" s="146">
        <f>main1!R192</f>
        <v>0</v>
      </c>
      <c r="J151" s="146">
        <f>main1!S192</f>
        <v>-23.299999999999955</v>
      </c>
      <c r="K151" s="146" t="str">
        <f>main1!T192</f>
        <v> </v>
      </c>
    </row>
    <row r="152" spans="1:11" ht="18.75" customHeight="1">
      <c r="A152" s="330" t="s">
        <v>290</v>
      </c>
      <c r="B152" s="362" t="s">
        <v>208</v>
      </c>
      <c r="C152" s="417">
        <f>main1!L193</f>
        <v>3598.2</v>
      </c>
      <c r="D152" s="417">
        <f>main1!M193</f>
        <v>500.5</v>
      </c>
      <c r="E152" s="417">
        <f>main1!N193</f>
        <v>115.10000000000002</v>
      </c>
      <c r="F152" s="417">
        <f>main1!O193</f>
        <v>385.4</v>
      </c>
      <c r="G152" s="417">
        <f>main1!P193</f>
        <v>-3097.7</v>
      </c>
      <c r="H152" s="417">
        <f>main1!Q193</f>
        <v>13.90973264409983</v>
      </c>
      <c r="I152" s="146"/>
      <c r="J152" s="146"/>
      <c r="K152" s="146"/>
    </row>
    <row r="153" spans="1:11" ht="18.75" customHeight="1">
      <c r="A153" s="76" t="s">
        <v>291</v>
      </c>
      <c r="B153" s="362" t="s">
        <v>208</v>
      </c>
      <c r="C153" s="417">
        <f>main1!L194</f>
        <v>-731</v>
      </c>
      <c r="D153" s="417">
        <f>main1!M194</f>
        <v>-523.8</v>
      </c>
      <c r="E153" s="417">
        <f>main1!N194</f>
        <v>-523.8</v>
      </c>
      <c r="F153" s="417">
        <f>main1!O194</f>
        <v>0</v>
      </c>
      <c r="G153" s="417">
        <f>main1!P194</f>
        <v>207.20000000000005</v>
      </c>
      <c r="H153" s="417">
        <f>main1!Q194</f>
        <v>71.65526675786593</v>
      </c>
      <c r="I153" s="142">
        <f>main1!R194</f>
        <v>0</v>
      </c>
      <c r="J153" s="142">
        <f>main1!S194</f>
        <v>-523.8</v>
      </c>
      <c r="K153" s="142" t="str">
        <f>main1!T194</f>
        <v> </v>
      </c>
    </row>
    <row r="154" spans="1:11" ht="22.5" customHeight="1">
      <c r="A154" s="474" t="s">
        <v>212</v>
      </c>
      <c r="B154" s="482" t="s">
        <v>209</v>
      </c>
      <c r="C154" s="476">
        <f>main1!L195</f>
        <v>622.1000000000026</v>
      </c>
      <c r="D154" s="476">
        <f>main1!M195</f>
        <v>-194.90000000000327</v>
      </c>
      <c r="E154" s="476">
        <f>main1!N195</f>
        <v>-311.6000000000032</v>
      </c>
      <c r="F154" s="476">
        <f>main1!O195</f>
        <v>116.69999999999993</v>
      </c>
      <c r="G154" s="476">
        <f>main1!P195</f>
        <v>-817.0000000000059</v>
      </c>
      <c r="H154" s="476" t="str">
        <f>main1!Q195</f>
        <v>&lt;0</v>
      </c>
      <c r="I154" s="145">
        <f>main1!R195</f>
        <v>0</v>
      </c>
      <c r="J154" s="145">
        <f>main1!S195</f>
        <v>-194.90000000000327</v>
      </c>
      <c r="K154" s="145" t="str">
        <f>main1!T195</f>
        <v> </v>
      </c>
    </row>
    <row r="155" spans="1:11" ht="21" customHeight="1">
      <c r="A155" s="477" t="s">
        <v>213</v>
      </c>
      <c r="B155" s="478" t="s">
        <v>210</v>
      </c>
      <c r="C155" s="479">
        <f>main1!L196</f>
        <v>1880.6</v>
      </c>
      <c r="D155" s="479">
        <f>main1!M196</f>
        <v>2489.9</v>
      </c>
      <c r="E155" s="479">
        <f>main1!N196</f>
        <v>1403</v>
      </c>
      <c r="F155" s="479">
        <f>main1!O196</f>
        <v>1086.9</v>
      </c>
      <c r="G155" s="479">
        <f>main1!P196</f>
        <v>609.3000000000002</v>
      </c>
      <c r="H155" s="479">
        <f>main1!Q196</f>
        <v>132.39923428692973</v>
      </c>
      <c r="I155" s="146">
        <f>main1!R196</f>
        <v>0</v>
      </c>
      <c r="J155" s="146">
        <f>main1!S196</f>
        <v>2489.9</v>
      </c>
      <c r="K155" s="146" t="str">
        <f>main1!T196</f>
        <v> </v>
      </c>
    </row>
    <row r="156" spans="1:11" ht="22.5" customHeight="1">
      <c r="A156" s="480" t="s">
        <v>214</v>
      </c>
      <c r="B156" s="481" t="s">
        <v>211</v>
      </c>
      <c r="C156" s="479">
        <f>main1!L197</f>
        <v>-1258.4999999999973</v>
      </c>
      <c r="D156" s="479">
        <f>main1!M197</f>
        <v>-2684.8000000000034</v>
      </c>
      <c r="E156" s="479">
        <f>main1!N197</f>
        <v>-1714.600000000003</v>
      </c>
      <c r="F156" s="479">
        <f>main1!O197</f>
        <v>-970.2000000000002</v>
      </c>
      <c r="G156" s="479">
        <f>main1!P197</f>
        <v>-1426.300000000006</v>
      </c>
      <c r="H156" s="479" t="str">
        <f>main1!Q197</f>
        <v>&gt;200</v>
      </c>
      <c r="I156" s="146">
        <f>main1!R197</f>
        <v>0</v>
      </c>
      <c r="J156" s="146">
        <f>main1!S197</f>
        <v>-2684.8000000000034</v>
      </c>
      <c r="K156" s="146" t="str">
        <f>main1!T197</f>
        <v> </v>
      </c>
    </row>
  </sheetData>
  <sheetProtection/>
  <mergeCells count="12">
    <mergeCell ref="A7:A8"/>
    <mergeCell ref="C7:C8"/>
    <mergeCell ref="D7:D8"/>
    <mergeCell ref="G7:H7"/>
    <mergeCell ref="A5:H5"/>
    <mergeCell ref="E7:F7"/>
    <mergeCell ref="A2:K2"/>
    <mergeCell ref="J7:K7"/>
    <mergeCell ref="I7:I8"/>
    <mergeCell ref="A4:K4"/>
    <mergeCell ref="A3:K3"/>
    <mergeCell ref="B7:B8"/>
  </mergeCells>
  <printOptions horizontalCentered="1"/>
  <pageMargins left="0" right="0" top="0.3937007874015748" bottom="0.3937007874015748" header="0" footer="0"/>
  <pageSetup blackAndWhite="1" horizontalDpi="600" verticalDpi="600" orientation="portrait" paperSize="9" scale="75" r:id="rId1"/>
  <headerFooter>
    <oddFooter>&amp;C&amp;P</oddFooter>
  </headerFooter>
  <rowBreaks count="1" manualBreakCount="1">
    <brk id="80" max="7" man="1"/>
  </rowBreaks>
  <colBreaks count="1" manualBreakCount="1">
    <brk id="8" max="155" man="1"/>
  </colBreaks>
</worksheet>
</file>

<file path=xl/worksheets/sheet5.xml><?xml version="1.0" encoding="utf-8"?>
<worksheet xmlns="http://schemas.openxmlformats.org/spreadsheetml/2006/main" xmlns:r="http://schemas.openxmlformats.org/officeDocument/2006/relationships">
  <dimension ref="A1:N159"/>
  <sheetViews>
    <sheetView showZeros="0" view="pageBreakPreview" zoomScaleSheetLayoutView="100" zoomScalePageLayoutView="0" workbookViewId="0" topLeftCell="A1">
      <selection activeCell="F164" sqref="F164"/>
    </sheetView>
  </sheetViews>
  <sheetFormatPr defaultColWidth="9.140625" defaultRowHeight="15"/>
  <cols>
    <col min="1" max="1" width="46.7109375" style="0" customWidth="1"/>
    <col min="2" max="2" width="10.140625" style="0" customWidth="1"/>
    <col min="3" max="3" width="11.8515625" style="0" customWidth="1"/>
    <col min="4" max="4" width="11.00390625" style="0" customWidth="1"/>
    <col min="5" max="5" width="11.421875" style="0" customWidth="1"/>
    <col min="6" max="6" width="10.00390625" style="0" customWidth="1"/>
    <col min="7" max="7" width="11.7109375" style="0" customWidth="1"/>
    <col min="8" max="8" width="9.140625" style="0" customWidth="1"/>
    <col min="9" max="10" width="9.140625" style="0" hidden="1" customWidth="1"/>
    <col min="11" max="11" width="9.8515625" style="0" hidden="1" customWidth="1"/>
    <col min="14" max="14" width="26.8515625" style="0" customWidth="1"/>
  </cols>
  <sheetData>
    <row r="1" spans="3:10" ht="15">
      <c r="C1" s="13"/>
      <c r="D1" s="13"/>
      <c r="E1" s="13"/>
      <c r="F1" s="13"/>
      <c r="G1" s="13"/>
      <c r="H1" s="15" t="s">
        <v>30</v>
      </c>
      <c r="I1" s="13"/>
      <c r="J1" s="13"/>
    </row>
    <row r="2" spans="1:11" ht="20.25">
      <c r="A2" s="829" t="s">
        <v>25</v>
      </c>
      <c r="B2" s="829"/>
      <c r="C2" s="829"/>
      <c r="D2" s="829"/>
      <c r="E2" s="829"/>
      <c r="F2" s="829"/>
      <c r="G2" s="829"/>
      <c r="H2" s="829"/>
      <c r="I2" s="829"/>
      <c r="J2" s="829"/>
      <c r="K2" s="829"/>
    </row>
    <row r="3" spans="1:11" ht="20.25">
      <c r="A3" s="829" t="s">
        <v>308</v>
      </c>
      <c r="B3" s="829"/>
      <c r="C3" s="829"/>
      <c r="D3" s="829"/>
      <c r="E3" s="829"/>
      <c r="F3" s="829"/>
      <c r="G3" s="829"/>
      <c r="H3" s="829"/>
      <c r="I3" s="829"/>
      <c r="J3" s="829"/>
      <c r="K3" s="829"/>
    </row>
    <row r="4" spans="1:11" ht="20.25" customHeight="1">
      <c r="A4" s="830" t="str">
        <f>main1!A4</f>
        <v>la situația din 30 iunie 2016</v>
      </c>
      <c r="B4" s="830"/>
      <c r="C4" s="830"/>
      <c r="D4" s="830"/>
      <c r="E4" s="830"/>
      <c r="F4" s="830"/>
      <c r="G4" s="830"/>
      <c r="H4" s="830"/>
      <c r="I4" s="830"/>
      <c r="J4" s="830"/>
      <c r="K4" s="830"/>
    </row>
    <row r="5" spans="1:11" ht="15.75">
      <c r="A5" s="832" t="s">
        <v>302</v>
      </c>
      <c r="B5" s="832"/>
      <c r="C5" s="832"/>
      <c r="D5" s="832"/>
      <c r="E5" s="832"/>
      <c r="F5" s="832"/>
      <c r="G5" s="832"/>
      <c r="H5" s="832"/>
      <c r="I5" s="378"/>
      <c r="J5" s="378"/>
      <c r="K5" s="378"/>
    </row>
    <row r="6" spans="1:10" ht="21" customHeight="1">
      <c r="A6" s="16"/>
      <c r="B6" s="16"/>
      <c r="C6" s="17"/>
      <c r="D6" s="17" t="s">
        <v>1</v>
      </c>
      <c r="E6" s="17"/>
      <c r="F6" s="17"/>
      <c r="G6" s="16"/>
      <c r="H6" s="413" t="s">
        <v>26</v>
      </c>
      <c r="I6" s="16"/>
      <c r="J6" s="16"/>
    </row>
    <row r="7" spans="1:11" ht="24" customHeight="1">
      <c r="A7" s="831" t="s">
        <v>40</v>
      </c>
      <c r="B7" s="833" t="s">
        <v>244</v>
      </c>
      <c r="C7" s="831" t="s">
        <v>33</v>
      </c>
      <c r="D7" s="831" t="s">
        <v>41</v>
      </c>
      <c r="E7" s="828" t="s">
        <v>330</v>
      </c>
      <c r="F7" s="828"/>
      <c r="G7" s="831" t="s">
        <v>34</v>
      </c>
      <c r="H7" s="831"/>
      <c r="I7" s="831" t="s">
        <v>38</v>
      </c>
      <c r="J7" s="831" t="s">
        <v>39</v>
      </c>
      <c r="K7" s="831"/>
    </row>
    <row r="8" spans="1:11" ht="27" customHeight="1">
      <c r="A8" s="831"/>
      <c r="B8" s="833"/>
      <c r="C8" s="831"/>
      <c r="D8" s="831"/>
      <c r="E8" s="631" t="s">
        <v>332</v>
      </c>
      <c r="F8" s="631" t="s">
        <v>331</v>
      </c>
      <c r="G8" s="26" t="s">
        <v>309</v>
      </c>
      <c r="H8" s="26" t="s">
        <v>36</v>
      </c>
      <c r="I8" s="831"/>
      <c r="J8" s="26" t="s">
        <v>37</v>
      </c>
      <c r="K8" s="26" t="s">
        <v>36</v>
      </c>
    </row>
    <row r="9" spans="1:11" ht="15">
      <c r="A9" s="28">
        <v>1</v>
      </c>
      <c r="B9" s="28">
        <v>2</v>
      </c>
      <c r="C9" s="28">
        <v>3</v>
      </c>
      <c r="D9" s="28">
        <v>4</v>
      </c>
      <c r="E9" s="28">
        <v>5</v>
      </c>
      <c r="F9" s="28">
        <v>6</v>
      </c>
      <c r="G9" s="28">
        <v>7</v>
      </c>
      <c r="H9" s="28">
        <v>8</v>
      </c>
      <c r="I9" s="27">
        <v>6</v>
      </c>
      <c r="J9" s="27">
        <v>7</v>
      </c>
      <c r="K9" s="27">
        <v>8</v>
      </c>
    </row>
    <row r="10" spans="1:11" ht="17.25">
      <c r="A10" s="467" t="s">
        <v>100</v>
      </c>
      <c r="B10" s="473">
        <v>1</v>
      </c>
      <c r="C10" s="469">
        <f>main1!U12</f>
        <v>27771.3</v>
      </c>
      <c r="D10" s="469">
        <f>main1!V12</f>
        <v>12894.200000000003</v>
      </c>
      <c r="E10" s="469">
        <f>main1!W12</f>
        <v>12738.100000000002</v>
      </c>
      <c r="F10" s="469">
        <f>main1!X12</f>
        <v>156.1</v>
      </c>
      <c r="G10" s="469">
        <f>main1!Y12</f>
        <v>-14877.099999999999</v>
      </c>
      <c r="H10" s="469">
        <f>main1!Z12</f>
        <v>46.429947463748555</v>
      </c>
      <c r="I10" s="40">
        <f>main1!AA12</f>
        <v>0</v>
      </c>
      <c r="J10" s="40">
        <f>main1!AB12</f>
        <v>12894.200000000003</v>
      </c>
      <c r="K10" s="40" t="str">
        <f>main1!AC12</f>
        <v> </v>
      </c>
    </row>
    <row r="11" spans="1:14" ht="15.75">
      <c r="A11" s="51" t="s">
        <v>43</v>
      </c>
      <c r="B11" s="157">
        <v>11</v>
      </c>
      <c r="C11" s="416">
        <f>main1!U13</f>
        <v>25165.2</v>
      </c>
      <c r="D11" s="416">
        <f>main1!V13</f>
        <v>11962.400000000003</v>
      </c>
      <c r="E11" s="416">
        <f>main1!W13</f>
        <v>11962.400000000003</v>
      </c>
      <c r="F11" s="416">
        <f>main1!X13</f>
        <v>0</v>
      </c>
      <c r="G11" s="416">
        <f>main1!Y13</f>
        <v>-13202.8</v>
      </c>
      <c r="H11" s="416">
        <f>main1!Z13</f>
        <v>47.53548551173844</v>
      </c>
      <c r="I11" s="41">
        <f>main1!AA13</f>
        <v>0</v>
      </c>
      <c r="J11" s="41">
        <f>main1!AB13</f>
        <v>11962.400000000003</v>
      </c>
      <c r="K11" s="41" t="str">
        <f>main1!AC13</f>
        <v> </v>
      </c>
      <c r="N11" s="649"/>
    </row>
    <row r="12" spans="1:14" ht="17.25" customHeight="1">
      <c r="A12" s="67" t="s">
        <v>44</v>
      </c>
      <c r="B12" s="254">
        <v>111</v>
      </c>
      <c r="C12" s="417">
        <f>main1!U14</f>
        <v>4330.7</v>
      </c>
      <c r="D12" s="417">
        <f>main1!V14</f>
        <v>2413.5</v>
      </c>
      <c r="E12" s="417">
        <f>main1!W14</f>
        <v>2413.5</v>
      </c>
      <c r="F12" s="417">
        <f>main1!X14</f>
        <v>0</v>
      </c>
      <c r="G12" s="417">
        <f>main1!Y14</f>
        <v>-1917.1999999999998</v>
      </c>
      <c r="H12" s="417">
        <f>main1!Z14</f>
        <v>55.7300205509502</v>
      </c>
      <c r="I12" s="39">
        <f>main1!AA14</f>
        <v>0</v>
      </c>
      <c r="J12" s="39">
        <f>main1!AB14</f>
        <v>2413.5</v>
      </c>
      <c r="K12" s="39" t="str">
        <f>main1!AC14</f>
        <v> </v>
      </c>
      <c r="N12" s="656"/>
    </row>
    <row r="13" spans="1:14" ht="15" hidden="1">
      <c r="A13" s="147" t="s">
        <v>4</v>
      </c>
      <c r="B13" s="198"/>
      <c r="C13" s="417"/>
      <c r="D13" s="417"/>
      <c r="E13" s="417"/>
      <c r="F13" s="417"/>
      <c r="G13" s="417"/>
      <c r="H13" s="417"/>
      <c r="I13" s="39">
        <f>main1!AA15</f>
        <v>0</v>
      </c>
      <c r="J13" s="39">
        <f>main1!AB15</f>
        <v>0</v>
      </c>
      <c r="K13" s="39">
        <f>main1!AC15</f>
        <v>0</v>
      </c>
      <c r="N13" s="657"/>
    </row>
    <row r="14" spans="1:14" ht="24.75" customHeight="1">
      <c r="A14" s="148" t="s">
        <v>272</v>
      </c>
      <c r="B14" s="255">
        <v>1111</v>
      </c>
      <c r="C14" s="418">
        <f>main1!U16</f>
        <v>1309.1</v>
      </c>
      <c r="D14" s="418">
        <f>main1!V16</f>
        <v>653.6</v>
      </c>
      <c r="E14" s="418">
        <f>main1!W16</f>
        <v>653.6</v>
      </c>
      <c r="F14" s="418">
        <f>main1!X16</f>
        <v>0</v>
      </c>
      <c r="G14" s="418">
        <f>main1!Y16</f>
        <v>-655.4999999999999</v>
      </c>
      <c r="H14" s="418">
        <f>main1!Z16</f>
        <v>49.92743105950654</v>
      </c>
      <c r="I14" s="42">
        <f>main1!AA16</f>
        <v>0</v>
      </c>
      <c r="J14" s="42">
        <f>main1!AB16</f>
        <v>653.6</v>
      </c>
      <c r="K14" s="42" t="str">
        <f>main1!AC16</f>
        <v> </v>
      </c>
      <c r="N14" s="658"/>
    </row>
    <row r="15" spans="1:14" ht="15">
      <c r="A15" s="148" t="s">
        <v>273</v>
      </c>
      <c r="B15" s="255">
        <v>1112</v>
      </c>
      <c r="C15" s="418">
        <f>main1!U17</f>
        <v>3021.6</v>
      </c>
      <c r="D15" s="418">
        <f>main1!V17</f>
        <v>1759.9</v>
      </c>
      <c r="E15" s="418">
        <f>main1!W17</f>
        <v>1759.9</v>
      </c>
      <c r="F15" s="418">
        <f>main1!X17</f>
        <v>0</v>
      </c>
      <c r="G15" s="418">
        <f>main1!Y17</f>
        <v>-1261.6999999999998</v>
      </c>
      <c r="H15" s="418">
        <f>main1!Z17</f>
        <v>58.24397670108552</v>
      </c>
      <c r="I15" s="42">
        <f>main1!AA17</f>
        <v>0</v>
      </c>
      <c r="J15" s="42">
        <f>main1!AB17</f>
        <v>1759.9</v>
      </c>
      <c r="K15" s="42" t="str">
        <f>main1!AC17</f>
        <v> </v>
      </c>
      <c r="N15" s="657"/>
    </row>
    <row r="16" spans="1:14" ht="15">
      <c r="A16" s="67" t="s">
        <v>45</v>
      </c>
      <c r="B16" s="198">
        <v>113</v>
      </c>
      <c r="C16" s="417">
        <f>main1!U18</f>
        <v>0.1</v>
      </c>
      <c r="D16" s="417">
        <f>main1!V18</f>
        <v>2.8</v>
      </c>
      <c r="E16" s="417">
        <f>main1!W18</f>
        <v>2.8</v>
      </c>
      <c r="F16" s="417">
        <f>main1!X18</f>
        <v>0</v>
      </c>
      <c r="G16" s="417">
        <f>main1!Y18</f>
        <v>2.6999999999999997</v>
      </c>
      <c r="H16" s="417" t="str">
        <f>main1!Z18</f>
        <v>&gt;200</v>
      </c>
      <c r="I16" s="39">
        <f>main1!AA18</f>
        <v>0</v>
      </c>
      <c r="J16" s="39">
        <f>main1!AB18</f>
        <v>2.8</v>
      </c>
      <c r="K16" s="39" t="str">
        <f>main1!AC18</f>
        <v> </v>
      </c>
      <c r="N16" s="649"/>
    </row>
    <row r="17" spans="1:14" ht="15" hidden="1">
      <c r="A17" s="147" t="s">
        <v>4</v>
      </c>
      <c r="B17" s="198"/>
      <c r="C17" s="417"/>
      <c r="D17" s="417"/>
      <c r="E17" s="417"/>
      <c r="F17" s="417"/>
      <c r="G17" s="417"/>
      <c r="H17" s="417"/>
      <c r="I17" s="39">
        <f>main1!AA19</f>
        <v>0</v>
      </c>
      <c r="J17" s="39">
        <f>main1!AB19</f>
        <v>0</v>
      </c>
      <c r="K17" s="39">
        <f>main1!AC19</f>
        <v>0</v>
      </c>
      <c r="N17" s="649"/>
    </row>
    <row r="18" spans="1:14" ht="15" hidden="1">
      <c r="A18" s="159" t="s">
        <v>241</v>
      </c>
      <c r="B18" s="195">
        <v>1131</v>
      </c>
      <c r="C18" s="418">
        <f>main1!U20</f>
        <v>0</v>
      </c>
      <c r="D18" s="418">
        <f>main1!V20</f>
        <v>0</v>
      </c>
      <c r="E18" s="418">
        <f>main1!W20</f>
        <v>0</v>
      </c>
      <c r="F18" s="418">
        <f>main1!X20</f>
        <v>0</v>
      </c>
      <c r="G18" s="418">
        <f>main1!Y20</f>
        <v>0</v>
      </c>
      <c r="H18" s="418" t="str">
        <f>main1!Z20</f>
        <v> </v>
      </c>
      <c r="I18" s="39">
        <f>main1!AA20</f>
        <v>0</v>
      </c>
      <c r="J18" s="39">
        <f>main1!AB20</f>
        <v>0</v>
      </c>
      <c r="K18" s="39">
        <f>main1!AC20</f>
        <v>0</v>
      </c>
      <c r="N18" s="649"/>
    </row>
    <row r="19" spans="1:14" ht="18" customHeight="1" hidden="1">
      <c r="A19" s="159" t="s">
        <v>242</v>
      </c>
      <c r="B19" s="195">
        <v>1132</v>
      </c>
      <c r="C19" s="418">
        <f>main1!U21</f>
        <v>0</v>
      </c>
      <c r="D19" s="418">
        <f>main1!V21</f>
        <v>0</v>
      </c>
      <c r="E19" s="418">
        <f>main1!W21</f>
        <v>0</v>
      </c>
      <c r="F19" s="418">
        <f>main1!X21</f>
        <v>0</v>
      </c>
      <c r="G19" s="418">
        <f>main1!Y21</f>
        <v>0</v>
      </c>
      <c r="H19" s="418" t="str">
        <f>main1!Z21</f>
        <v> </v>
      </c>
      <c r="I19" s="39">
        <f>main1!AA21</f>
        <v>0</v>
      </c>
      <c r="J19" s="39">
        <f>main1!AB21</f>
        <v>0</v>
      </c>
      <c r="K19" s="39">
        <f>main1!AC21</f>
        <v>0</v>
      </c>
      <c r="N19" s="649"/>
    </row>
    <row r="20" spans="1:14" ht="15">
      <c r="A20" s="159" t="s">
        <v>266</v>
      </c>
      <c r="B20" s="195">
        <v>1133</v>
      </c>
      <c r="C20" s="418">
        <f>main1!U22</f>
        <v>0.1</v>
      </c>
      <c r="D20" s="418">
        <f>main1!V22</f>
        <v>2.8</v>
      </c>
      <c r="E20" s="418">
        <f>main1!W22</f>
        <v>2.8</v>
      </c>
      <c r="F20" s="418">
        <f>main1!X22</f>
        <v>0</v>
      </c>
      <c r="G20" s="418">
        <f>main1!Y22</f>
        <v>2.6999999999999997</v>
      </c>
      <c r="H20" s="418" t="str">
        <f>main1!Z22</f>
        <v>&gt;200</v>
      </c>
      <c r="I20" s="142"/>
      <c r="J20" s="142"/>
      <c r="K20" s="142"/>
      <c r="N20" s="649"/>
    </row>
    <row r="21" spans="1:14" ht="15">
      <c r="A21" s="74" t="s">
        <v>46</v>
      </c>
      <c r="B21" s="198">
        <v>114</v>
      </c>
      <c r="C21" s="417">
        <f>main1!U23</f>
        <v>19508.4</v>
      </c>
      <c r="D21" s="417">
        <f>main1!V23</f>
        <v>8856.000000000002</v>
      </c>
      <c r="E21" s="417">
        <f>main1!W23</f>
        <v>8856.000000000002</v>
      </c>
      <c r="F21" s="417">
        <f>main1!X23</f>
        <v>0</v>
      </c>
      <c r="G21" s="417">
        <f>main1!Y23</f>
        <v>-10652.4</v>
      </c>
      <c r="H21" s="417">
        <f>main1!Z23</f>
        <v>45.39582948883558</v>
      </c>
      <c r="I21" s="142"/>
      <c r="J21" s="142"/>
      <c r="K21" s="142"/>
      <c r="N21" s="649"/>
    </row>
    <row r="22" spans="1:14" ht="15">
      <c r="A22" s="147" t="s">
        <v>15</v>
      </c>
      <c r="B22" s="158"/>
      <c r="C22" s="417"/>
      <c r="D22" s="417"/>
      <c r="E22" s="417"/>
      <c r="F22" s="417"/>
      <c r="G22" s="417"/>
      <c r="H22" s="417"/>
      <c r="I22" s="142"/>
      <c r="J22" s="142"/>
      <c r="K22" s="142"/>
      <c r="N22" s="649"/>
    </row>
    <row r="23" spans="1:11" ht="15">
      <c r="A23" s="160" t="s">
        <v>328</v>
      </c>
      <c r="B23" s="256">
        <v>1141</v>
      </c>
      <c r="C23" s="419">
        <f>main1!U25</f>
        <v>14876.800000000001</v>
      </c>
      <c r="D23" s="419">
        <f>main1!V25</f>
        <v>6406.400000000001</v>
      </c>
      <c r="E23" s="419">
        <f>main1!W25</f>
        <v>6406.400000000001</v>
      </c>
      <c r="F23" s="419">
        <f>main1!X25</f>
        <v>0</v>
      </c>
      <c r="G23" s="419">
        <f>main1!Y25</f>
        <v>-8470.400000000001</v>
      </c>
      <c r="H23" s="419">
        <f>main1!Z25</f>
        <v>43.06302430630243</v>
      </c>
      <c r="I23" s="142"/>
      <c r="J23" s="142"/>
      <c r="K23" s="142"/>
    </row>
    <row r="24" spans="1:11" ht="15">
      <c r="A24" s="150" t="s">
        <v>4</v>
      </c>
      <c r="B24" s="158"/>
      <c r="C24" s="417"/>
      <c r="D24" s="417"/>
      <c r="E24" s="417"/>
      <c r="F24" s="417"/>
      <c r="G24" s="417"/>
      <c r="H24" s="417"/>
      <c r="I24" s="142"/>
      <c r="J24" s="142"/>
      <c r="K24" s="142"/>
    </row>
    <row r="25" spans="1:11" ht="25.5">
      <c r="A25" s="56" t="s">
        <v>51</v>
      </c>
      <c r="B25" s="249">
        <v>11411</v>
      </c>
      <c r="C25" s="420">
        <f>main1!U27</f>
        <v>5351.4</v>
      </c>
      <c r="D25" s="420">
        <f>main1!V27</f>
        <v>2434.3</v>
      </c>
      <c r="E25" s="420">
        <f>main1!W27</f>
        <v>2434.3</v>
      </c>
      <c r="F25" s="420">
        <f>main1!X27</f>
        <v>0</v>
      </c>
      <c r="G25" s="420">
        <f>main1!Y27</f>
        <v>-2917.0999999999995</v>
      </c>
      <c r="H25" s="420">
        <f>main1!Z27</f>
        <v>45.48903090779983</v>
      </c>
      <c r="I25" s="142"/>
      <c r="J25" s="142"/>
      <c r="K25" s="142"/>
    </row>
    <row r="26" spans="1:11" ht="15">
      <c r="A26" s="56" t="s">
        <v>19</v>
      </c>
      <c r="B26" s="249">
        <v>11412</v>
      </c>
      <c r="C26" s="420">
        <f>main1!U28</f>
        <v>11800</v>
      </c>
      <c r="D26" s="420">
        <f>main1!V28</f>
        <v>5284.3</v>
      </c>
      <c r="E26" s="420">
        <f>main1!W28</f>
        <v>5284.3</v>
      </c>
      <c r="F26" s="420">
        <f>main1!X28</f>
        <v>0</v>
      </c>
      <c r="G26" s="420">
        <f>main1!Y28</f>
        <v>-6515.7</v>
      </c>
      <c r="H26" s="420">
        <f>main1!Z28</f>
        <v>44.782203389830514</v>
      </c>
      <c r="I26" s="142"/>
      <c r="J26" s="142"/>
      <c r="K26" s="142"/>
    </row>
    <row r="27" spans="1:11" ht="15">
      <c r="A27" s="56" t="s">
        <v>20</v>
      </c>
      <c r="B27" s="249">
        <v>11413</v>
      </c>
      <c r="C27" s="420">
        <f>main1!U29</f>
        <v>-2274.6</v>
      </c>
      <c r="D27" s="420">
        <f>main1!V29</f>
        <v>-1312.2</v>
      </c>
      <c r="E27" s="420">
        <f>main1!W29</f>
        <v>-1312.2</v>
      </c>
      <c r="F27" s="420">
        <f>main1!X29</f>
        <v>0</v>
      </c>
      <c r="G27" s="420">
        <f>main1!Y29</f>
        <v>962.3999999999999</v>
      </c>
      <c r="H27" s="420">
        <f>main1!Z29</f>
        <v>57.68926404642575</v>
      </c>
      <c r="I27" s="142"/>
      <c r="J27" s="142"/>
      <c r="K27" s="142"/>
    </row>
    <row r="28" spans="1:11" ht="15">
      <c r="A28" s="160" t="s">
        <v>21</v>
      </c>
      <c r="B28" s="251">
        <v>1142</v>
      </c>
      <c r="C28" s="419">
        <f>main1!U30</f>
        <v>3805.4</v>
      </c>
      <c r="D28" s="419">
        <f>main1!V30</f>
        <v>1996.6999999999998</v>
      </c>
      <c r="E28" s="419">
        <f>main1!W30</f>
        <v>1996.6999999999998</v>
      </c>
      <c r="F28" s="419">
        <f>main1!X30</f>
        <v>0</v>
      </c>
      <c r="G28" s="419">
        <f>main1!Y30</f>
        <v>-1808.7000000000003</v>
      </c>
      <c r="H28" s="419">
        <f>main1!Z30</f>
        <v>52.47017396331528</v>
      </c>
      <c r="I28" s="197">
        <f>main1!AA30</f>
        <v>0</v>
      </c>
      <c r="J28" s="197">
        <f>main1!AB30</f>
        <v>1996.6999999999998</v>
      </c>
      <c r="K28" s="197" t="str">
        <f>main1!AC30</f>
        <v> </v>
      </c>
    </row>
    <row r="29" spans="1:11" ht="15">
      <c r="A29" s="150" t="s">
        <v>4</v>
      </c>
      <c r="B29" s="158"/>
      <c r="C29" s="417"/>
      <c r="D29" s="417"/>
      <c r="E29" s="417"/>
      <c r="F29" s="417"/>
      <c r="G29" s="417"/>
      <c r="H29" s="417"/>
      <c r="I29" s="142"/>
      <c r="J29" s="142"/>
      <c r="K29" s="142"/>
    </row>
    <row r="30" spans="1:11" ht="17.25" customHeight="1">
      <c r="A30" s="56" t="s">
        <v>298</v>
      </c>
      <c r="B30" s="45"/>
      <c r="C30" s="420">
        <f>main1!U32</f>
        <v>576.9</v>
      </c>
      <c r="D30" s="420">
        <f>main1!V32</f>
        <v>259.3</v>
      </c>
      <c r="E30" s="420">
        <f>main1!W32</f>
        <v>259.3</v>
      </c>
      <c r="F30" s="420">
        <f>main1!X32</f>
        <v>0</v>
      </c>
      <c r="G30" s="420">
        <f>main1!Y32</f>
        <v>-317.59999999999997</v>
      </c>
      <c r="H30" s="420">
        <f>main1!Z32</f>
        <v>44.94713121858208</v>
      </c>
      <c r="I30" s="142"/>
      <c r="J30" s="142"/>
      <c r="K30" s="142"/>
    </row>
    <row r="31" spans="1:11" ht="15">
      <c r="A31" s="56" t="s">
        <v>299</v>
      </c>
      <c r="B31" s="45"/>
      <c r="C31" s="420">
        <f>main1!U33</f>
        <v>3503.5</v>
      </c>
      <c r="D31" s="420">
        <f>main1!V33</f>
        <v>1811.3</v>
      </c>
      <c r="E31" s="420">
        <f>main1!W33</f>
        <v>1811.3</v>
      </c>
      <c r="F31" s="420">
        <f>main1!X33</f>
        <v>0</v>
      </c>
      <c r="G31" s="420">
        <f>main1!Y33</f>
        <v>-1692.2</v>
      </c>
      <c r="H31" s="420">
        <f>main1!Z33</f>
        <v>51.69972884258598</v>
      </c>
      <c r="I31" s="142"/>
      <c r="J31" s="142"/>
      <c r="K31" s="142"/>
    </row>
    <row r="32" spans="1:11" ht="15" hidden="1">
      <c r="A32" s="56" t="s">
        <v>276</v>
      </c>
      <c r="B32" s="249">
        <v>11421</v>
      </c>
      <c r="C32" s="420">
        <f>main1!U34</f>
        <v>535.9</v>
      </c>
      <c r="D32" s="420">
        <f>main1!V34</f>
        <v>22</v>
      </c>
      <c r="E32" s="420">
        <f>main1!W34</f>
        <v>22</v>
      </c>
      <c r="F32" s="420">
        <f>main1!X34</f>
        <v>0</v>
      </c>
      <c r="G32" s="420">
        <f>main1!Y34</f>
        <v>-513.9</v>
      </c>
      <c r="H32" s="420">
        <f>main1!Z34</f>
        <v>4.105243515581265</v>
      </c>
      <c r="I32" s="142"/>
      <c r="J32" s="142"/>
      <c r="K32" s="142"/>
    </row>
    <row r="33" spans="1:11" ht="15" hidden="1">
      <c r="A33" s="56" t="s">
        <v>277</v>
      </c>
      <c r="B33" s="249">
        <v>11422</v>
      </c>
      <c r="C33" s="420">
        <f>main1!U35</f>
        <v>1326</v>
      </c>
      <c r="D33" s="420">
        <f>main1!V35</f>
        <v>88</v>
      </c>
      <c r="E33" s="420">
        <f>main1!W35</f>
        <v>88</v>
      </c>
      <c r="F33" s="420">
        <f>main1!X35</f>
        <v>0</v>
      </c>
      <c r="G33" s="420">
        <f>main1!Y35</f>
        <v>-1238</v>
      </c>
      <c r="H33" s="420">
        <f>main1!Z35</f>
        <v>6.636500754147813</v>
      </c>
      <c r="I33" s="142"/>
      <c r="J33" s="142"/>
      <c r="K33" s="142"/>
    </row>
    <row r="34" spans="1:11" ht="15" hidden="1">
      <c r="A34" s="56" t="s">
        <v>278</v>
      </c>
      <c r="B34" s="249">
        <v>11423</v>
      </c>
      <c r="C34" s="420">
        <f>main1!U36</f>
        <v>585</v>
      </c>
      <c r="D34" s="420">
        <f>main1!V36</f>
        <v>34.4</v>
      </c>
      <c r="E34" s="420">
        <f>main1!W36</f>
        <v>34.4</v>
      </c>
      <c r="F34" s="420">
        <f>main1!X36</f>
        <v>0</v>
      </c>
      <c r="G34" s="420">
        <f>main1!Y36</f>
        <v>-550.6</v>
      </c>
      <c r="H34" s="420">
        <f>main1!Z36</f>
        <v>5.88034188034188</v>
      </c>
      <c r="I34" s="194">
        <f>main1!AA36</f>
        <v>0</v>
      </c>
      <c r="J34" s="194">
        <f>main1!AB36</f>
        <v>0</v>
      </c>
      <c r="K34" s="194">
        <f>main1!AC36</f>
        <v>0</v>
      </c>
    </row>
    <row r="35" spans="1:11" ht="15" hidden="1">
      <c r="A35" s="56" t="s">
        <v>279</v>
      </c>
      <c r="B35" s="249">
        <v>11424</v>
      </c>
      <c r="C35" s="420">
        <f>main1!U37</f>
        <v>1427</v>
      </c>
      <c r="D35" s="420">
        <f>main1!V37</f>
        <v>91.1</v>
      </c>
      <c r="E35" s="420">
        <f>main1!W37</f>
        <v>91.1</v>
      </c>
      <c r="F35" s="420">
        <f>main1!X37</f>
        <v>0</v>
      </c>
      <c r="G35" s="420">
        <f>main1!Y37</f>
        <v>-1335.9</v>
      </c>
      <c r="H35" s="420">
        <f>main1!Z37</f>
        <v>6.384022424667133</v>
      </c>
      <c r="I35" s="142"/>
      <c r="J35" s="142"/>
      <c r="K35" s="142"/>
    </row>
    <row r="36" spans="1:11" ht="15" hidden="1">
      <c r="A36" s="56" t="s">
        <v>280</v>
      </c>
      <c r="B36" s="249">
        <v>11425</v>
      </c>
      <c r="C36" s="420">
        <f>main1!U38</f>
        <v>173.6</v>
      </c>
      <c r="D36" s="420">
        <f>main1!V38</f>
        <v>12.6</v>
      </c>
      <c r="E36" s="420">
        <f>main1!W38</f>
        <v>12.6</v>
      </c>
      <c r="F36" s="420">
        <f>main1!X38</f>
        <v>0</v>
      </c>
      <c r="G36" s="420">
        <f>main1!Y38</f>
        <v>-161</v>
      </c>
      <c r="H36" s="420">
        <f>main1!Z38</f>
        <v>7.258064516129033</v>
      </c>
      <c r="I36" s="39">
        <f>main1!AA23</f>
        <v>0</v>
      </c>
      <c r="J36" s="39">
        <f>main1!AB23</f>
        <v>8856.000000000002</v>
      </c>
      <c r="K36" s="39" t="str">
        <f>main1!AC23</f>
        <v> </v>
      </c>
    </row>
    <row r="37" spans="1:11" ht="15" hidden="1">
      <c r="A37" s="56" t="s">
        <v>281</v>
      </c>
      <c r="B37" s="249">
        <v>11426</v>
      </c>
      <c r="C37" s="420">
        <f>main1!U39</f>
        <v>10.9</v>
      </c>
      <c r="D37" s="420">
        <f>main1!V39</f>
        <v>0.7</v>
      </c>
      <c r="E37" s="420">
        <f>main1!W39</f>
        <v>0.7</v>
      </c>
      <c r="F37" s="420">
        <f>main1!X39</f>
        <v>0</v>
      </c>
      <c r="G37" s="420">
        <f>main1!Y39</f>
        <v>-10.200000000000001</v>
      </c>
      <c r="H37" s="420">
        <f>main1!Z39</f>
        <v>6.422018348623852</v>
      </c>
      <c r="I37" s="39">
        <f>main1!AA24</f>
        <v>0</v>
      </c>
      <c r="J37" s="39">
        <f>main1!AB24</f>
        <v>0</v>
      </c>
      <c r="K37" s="39">
        <f>main1!AC24</f>
        <v>0</v>
      </c>
    </row>
    <row r="38" spans="1:11" ht="16.5" customHeight="1" hidden="1">
      <c r="A38" s="56" t="s">
        <v>275</v>
      </c>
      <c r="B38" s="249">
        <v>11427</v>
      </c>
      <c r="C38" s="420">
        <f>main1!U40</f>
        <v>22</v>
      </c>
      <c r="D38" s="420">
        <f>main1!V40</f>
        <v>1.6</v>
      </c>
      <c r="E38" s="420">
        <f>main1!W40</f>
        <v>1.6</v>
      </c>
      <c r="F38" s="420">
        <f>main1!X40</f>
        <v>0</v>
      </c>
      <c r="G38" s="420">
        <f>main1!Y40</f>
        <v>-20.4</v>
      </c>
      <c r="H38" s="420">
        <f>main1!Z40</f>
        <v>7.272727272727273</v>
      </c>
      <c r="I38" s="141">
        <f>main1!AA25</f>
        <v>0</v>
      </c>
      <c r="J38" s="141">
        <f>main1!AB25</f>
        <v>6406.400000000001</v>
      </c>
      <c r="K38" s="141" t="str">
        <f>main1!AC25</f>
        <v> </v>
      </c>
    </row>
    <row r="39" spans="1:11" ht="18" customHeight="1">
      <c r="A39" s="56" t="s">
        <v>22</v>
      </c>
      <c r="B39" s="249">
        <v>11429</v>
      </c>
      <c r="C39" s="420">
        <f>main1!U41</f>
        <v>-275</v>
      </c>
      <c r="D39" s="420">
        <f>main1!V41</f>
        <v>-73.9</v>
      </c>
      <c r="E39" s="420">
        <f>main1!W41</f>
        <v>-73.9</v>
      </c>
      <c r="F39" s="420">
        <f>main1!X41</f>
        <v>0</v>
      </c>
      <c r="G39" s="420">
        <f>main1!Y41</f>
        <v>201.1</v>
      </c>
      <c r="H39" s="420">
        <f>main1!Z41</f>
        <v>26.872727272727275</v>
      </c>
      <c r="I39" s="194">
        <f>main1!AA41</f>
        <v>0</v>
      </c>
      <c r="J39" s="194">
        <f>main1!AB41</f>
        <v>-73.9</v>
      </c>
      <c r="K39" s="194" t="str">
        <f>main1!AC41</f>
        <v> </v>
      </c>
    </row>
    <row r="40" spans="1:11" ht="19.5" customHeight="1">
      <c r="A40" s="250" t="s">
        <v>267</v>
      </c>
      <c r="B40" s="251">
        <v>1144</v>
      </c>
      <c r="C40" s="419">
        <f>main1!U42</f>
        <v>11.2</v>
      </c>
      <c r="D40" s="419">
        <f>main1!V42</f>
        <v>4.6</v>
      </c>
      <c r="E40" s="419">
        <f>main1!W42</f>
        <v>4.6</v>
      </c>
      <c r="F40" s="419">
        <f>main1!X42</f>
        <v>0</v>
      </c>
      <c r="G40" s="419">
        <f>main1!Y42</f>
        <v>-6.6</v>
      </c>
      <c r="H40" s="419">
        <f>main1!Z42</f>
        <v>41.07142857142857</v>
      </c>
      <c r="I40" s="39">
        <f>main1!AA27</f>
        <v>0</v>
      </c>
      <c r="J40" s="39">
        <f>main1!AB27</f>
        <v>2434.3</v>
      </c>
      <c r="K40" s="39" t="str">
        <f>main1!AC27</f>
        <v> </v>
      </c>
    </row>
    <row r="41" spans="1:11" ht="30">
      <c r="A41" s="250" t="s">
        <v>268</v>
      </c>
      <c r="B41" s="251">
        <v>1145</v>
      </c>
      <c r="C41" s="419">
        <f>main1!U43</f>
        <v>429.7</v>
      </c>
      <c r="D41" s="419">
        <f>main1!V43</f>
        <v>215.2</v>
      </c>
      <c r="E41" s="419">
        <f>main1!W43</f>
        <v>215.2</v>
      </c>
      <c r="F41" s="419">
        <f>main1!X43</f>
        <v>0</v>
      </c>
      <c r="G41" s="419">
        <f>main1!Y43</f>
        <v>-214.5</v>
      </c>
      <c r="H41" s="419">
        <f>main1!Z43</f>
        <v>50.081452175936704</v>
      </c>
      <c r="I41" s="39">
        <f>main1!AA28</f>
        <v>0</v>
      </c>
      <c r="J41" s="39">
        <f>main1!AB28</f>
        <v>5284.3</v>
      </c>
      <c r="K41" s="39" t="str">
        <f>main1!AC28</f>
        <v> </v>
      </c>
    </row>
    <row r="42" spans="1:11" ht="15">
      <c r="A42" s="250" t="s">
        <v>269</v>
      </c>
      <c r="B42" s="251">
        <v>1146</v>
      </c>
      <c r="C42" s="419">
        <f>main1!U44</f>
        <v>385.3</v>
      </c>
      <c r="D42" s="419">
        <f>main1!V44</f>
        <v>233.1</v>
      </c>
      <c r="E42" s="419">
        <f>main1!W44</f>
        <v>233.1</v>
      </c>
      <c r="F42" s="419">
        <f>main1!X44</f>
        <v>0</v>
      </c>
      <c r="G42" s="419">
        <f>main1!Y44</f>
        <v>-152.20000000000002</v>
      </c>
      <c r="H42" s="419">
        <f>main1!Z44</f>
        <v>60.49831300285492</v>
      </c>
      <c r="I42" s="39">
        <f>main1!AA29</f>
        <v>0</v>
      </c>
      <c r="J42" s="39">
        <f>main1!AB29</f>
        <v>-1312.2</v>
      </c>
      <c r="K42" s="39" t="str">
        <f>main1!AC29</f>
        <v> </v>
      </c>
    </row>
    <row r="43" spans="1:11" ht="18.75" customHeight="1">
      <c r="A43" s="74" t="s">
        <v>295</v>
      </c>
      <c r="B43" s="198">
        <v>115</v>
      </c>
      <c r="C43" s="417">
        <f>main1!U45</f>
        <v>1326</v>
      </c>
      <c r="D43" s="417">
        <f>main1!V45</f>
        <v>690.1</v>
      </c>
      <c r="E43" s="417">
        <f>main1!W45</f>
        <v>690.1</v>
      </c>
      <c r="F43" s="417">
        <f>main1!X45</f>
        <v>0</v>
      </c>
      <c r="G43" s="417">
        <f>main1!Y45</f>
        <v>-635.9</v>
      </c>
      <c r="H43" s="417">
        <f>main1!Z45</f>
        <v>52.04374057315234</v>
      </c>
      <c r="I43" s="141">
        <f>main1!AA30</f>
        <v>0</v>
      </c>
      <c r="J43" s="141">
        <f>main1!AB30</f>
        <v>1996.6999999999998</v>
      </c>
      <c r="K43" s="141" t="str">
        <f>main1!AC30</f>
        <v> </v>
      </c>
    </row>
    <row r="44" spans="1:11" ht="15" hidden="1">
      <c r="A44" s="252" t="s">
        <v>4</v>
      </c>
      <c r="B44" s="198"/>
      <c r="C44" s="417"/>
      <c r="D44" s="417"/>
      <c r="E44" s="417"/>
      <c r="F44" s="417"/>
      <c r="G44" s="417"/>
      <c r="H44" s="417"/>
      <c r="I44" s="156"/>
      <c r="J44" s="156"/>
      <c r="K44" s="156"/>
    </row>
    <row r="45" spans="1:11" ht="15.75" customHeight="1">
      <c r="A45" s="327" t="s">
        <v>270</v>
      </c>
      <c r="B45" s="195">
        <v>1151</v>
      </c>
      <c r="C45" s="418">
        <f>main1!U47</f>
        <v>889</v>
      </c>
      <c r="D45" s="418">
        <f>main1!V47</f>
        <v>474.5</v>
      </c>
      <c r="E45" s="418">
        <f>main1!W47</f>
        <v>474.5</v>
      </c>
      <c r="F45" s="418">
        <f>main1!X47</f>
        <v>0</v>
      </c>
      <c r="G45" s="418">
        <f>main1!Y47</f>
        <v>-414.5</v>
      </c>
      <c r="H45" s="418">
        <f>main1!Z47</f>
        <v>53.374578177727784</v>
      </c>
      <c r="I45" s="39">
        <f>main1!AA31</f>
        <v>0</v>
      </c>
      <c r="J45" s="39">
        <f>main1!AB31</f>
        <v>0</v>
      </c>
      <c r="K45" s="39">
        <f>main1!AC31</f>
        <v>0</v>
      </c>
    </row>
    <row r="46" spans="1:11" ht="16.5" customHeight="1">
      <c r="A46" s="327" t="s">
        <v>271</v>
      </c>
      <c r="B46" s="195">
        <v>1156</v>
      </c>
      <c r="C46" s="418">
        <f>main1!U48</f>
        <v>437</v>
      </c>
      <c r="D46" s="418">
        <f>main1!V48</f>
        <v>215.6</v>
      </c>
      <c r="E46" s="418">
        <f>main1!W48</f>
        <v>215.6</v>
      </c>
      <c r="F46" s="418">
        <f>main1!X48</f>
        <v>0</v>
      </c>
      <c r="G46" s="418">
        <f>main1!Y48</f>
        <v>-221.4</v>
      </c>
      <c r="H46" s="418">
        <f>main1!Z48</f>
        <v>49.336384439359264</v>
      </c>
      <c r="I46" s="39">
        <f>main1!AA39</f>
        <v>0</v>
      </c>
      <c r="J46" s="39">
        <f>main1!AB39</f>
        <v>0.7</v>
      </c>
      <c r="K46" s="39" t="str">
        <f>main1!AC39</f>
        <v> </v>
      </c>
    </row>
    <row r="47" spans="1:11" ht="15.75">
      <c r="A47" s="73" t="s">
        <v>56</v>
      </c>
      <c r="B47" s="157">
        <v>13</v>
      </c>
      <c r="C47" s="416">
        <f>main1!U52</f>
        <v>1142.5</v>
      </c>
      <c r="D47" s="416">
        <f>main1!V52</f>
        <v>147.6</v>
      </c>
      <c r="E47" s="416">
        <f>main1!W52</f>
        <v>0</v>
      </c>
      <c r="F47" s="416">
        <f>main1!X52</f>
        <v>147.6</v>
      </c>
      <c r="G47" s="416">
        <f>main1!Y52</f>
        <v>-994.9</v>
      </c>
      <c r="H47" s="416">
        <f>main1!Z52</f>
        <v>12.919037199124725</v>
      </c>
      <c r="I47" s="41">
        <f>main1!AA52</f>
        <v>0</v>
      </c>
      <c r="J47" s="41">
        <f>main1!AB52</f>
        <v>147.6</v>
      </c>
      <c r="K47" s="41">
        <f>main1!AC52</f>
        <v>0</v>
      </c>
    </row>
    <row r="48" spans="1:11" ht="15">
      <c r="A48" s="74" t="s">
        <v>57</v>
      </c>
      <c r="B48" s="198">
        <v>131</v>
      </c>
      <c r="C48" s="417">
        <f>main1!U53</f>
        <v>193.2</v>
      </c>
      <c r="D48" s="417">
        <f>main1!V53</f>
        <v>75.6</v>
      </c>
      <c r="E48" s="417">
        <f>main1!W53</f>
        <v>0</v>
      </c>
      <c r="F48" s="417">
        <f>main1!X53</f>
        <v>75.6</v>
      </c>
      <c r="G48" s="417">
        <f>main1!Y53</f>
        <v>-117.6</v>
      </c>
      <c r="H48" s="417">
        <f>main1!Z53</f>
        <v>39.130434782608695</v>
      </c>
      <c r="I48" s="39">
        <f>main1!AA53</f>
        <v>0</v>
      </c>
      <c r="J48" s="39">
        <f>main1!AB53</f>
        <v>75.6</v>
      </c>
      <c r="K48" s="39">
        <f>main1!AC53</f>
        <v>0</v>
      </c>
    </row>
    <row r="49" spans="1:11" ht="15">
      <c r="A49" s="153" t="s">
        <v>63</v>
      </c>
      <c r="B49" s="198">
        <v>132</v>
      </c>
      <c r="C49" s="417">
        <f>main1!U54</f>
        <v>949.3</v>
      </c>
      <c r="D49" s="417">
        <f>main1!V54</f>
        <v>72</v>
      </c>
      <c r="E49" s="417">
        <f>main1!W54</f>
        <v>0</v>
      </c>
      <c r="F49" s="417">
        <f>main1!X54</f>
        <v>72</v>
      </c>
      <c r="G49" s="417">
        <f>main1!Y54</f>
        <v>-877.3</v>
      </c>
      <c r="H49" s="417">
        <f>main1!Z54</f>
        <v>7.584535973875488</v>
      </c>
      <c r="I49" s="39">
        <f>main1!AA54</f>
        <v>0</v>
      </c>
      <c r="J49" s="39">
        <f>main1!AB54</f>
        <v>72</v>
      </c>
      <c r="K49" s="39">
        <f>main1!AC54</f>
        <v>0</v>
      </c>
    </row>
    <row r="50" spans="1:11" ht="15.75">
      <c r="A50" s="271" t="s">
        <v>52</v>
      </c>
      <c r="B50" s="157">
        <v>14</v>
      </c>
      <c r="C50" s="416">
        <f>main1!U55</f>
        <v>1457.8</v>
      </c>
      <c r="D50" s="416">
        <f>main1!V55</f>
        <v>778.4000000000001</v>
      </c>
      <c r="E50" s="416">
        <f>main1!W55</f>
        <v>769.9000000000001</v>
      </c>
      <c r="F50" s="416">
        <f>main1!X55</f>
        <v>8.5</v>
      </c>
      <c r="G50" s="416">
        <f>main1!Y55</f>
        <v>-679.3999999999999</v>
      </c>
      <c r="H50" s="416">
        <f>main1!Z55</f>
        <v>53.395527507202644</v>
      </c>
      <c r="I50" s="41">
        <f>main1!AA55</f>
        <v>0</v>
      </c>
      <c r="J50" s="41">
        <f>main1!AB55</f>
        <v>778.4000000000001</v>
      </c>
      <c r="K50" s="41">
        <f>main1!AC55</f>
        <v>0</v>
      </c>
    </row>
    <row r="51" spans="1:11" ht="15">
      <c r="A51" s="74" t="s">
        <v>53</v>
      </c>
      <c r="B51" s="198">
        <v>141</v>
      </c>
      <c r="C51" s="417">
        <f>main1!U56</f>
        <v>208.5</v>
      </c>
      <c r="D51" s="417">
        <f>main1!V56</f>
        <v>167.89999999999998</v>
      </c>
      <c r="E51" s="417">
        <f>main1!W56</f>
        <v>165.89999999999998</v>
      </c>
      <c r="F51" s="417">
        <f>main1!X56</f>
        <v>2</v>
      </c>
      <c r="G51" s="417">
        <f>main1!Y56</f>
        <v>-40.60000000000002</v>
      </c>
      <c r="H51" s="417">
        <f>main1!Z56</f>
        <v>80.52757793764988</v>
      </c>
      <c r="I51" s="39">
        <f>main1!AA56</f>
        <v>0</v>
      </c>
      <c r="J51" s="39">
        <f>main1!AB56</f>
        <v>167.89999999999998</v>
      </c>
      <c r="K51" s="39" t="str">
        <f>main1!AC56</f>
        <v> </v>
      </c>
    </row>
    <row r="52" spans="1:11" ht="15">
      <c r="A52" s="159" t="s">
        <v>282</v>
      </c>
      <c r="B52" s="195">
        <v>1411</v>
      </c>
      <c r="C52" s="418">
        <f>main1!U58</f>
        <v>75.2</v>
      </c>
      <c r="D52" s="418">
        <f>main1!V58</f>
        <v>42.8</v>
      </c>
      <c r="E52" s="418">
        <f>main1!W58</f>
        <v>40.8</v>
      </c>
      <c r="F52" s="418">
        <f>main1!X58</f>
        <v>2</v>
      </c>
      <c r="G52" s="418">
        <f>main1!Y58</f>
        <v>-32.400000000000006</v>
      </c>
      <c r="H52" s="418">
        <f>main1!Z58</f>
        <v>56.914893617021264</v>
      </c>
      <c r="I52" s="142"/>
      <c r="J52" s="142"/>
      <c r="K52" s="142"/>
    </row>
    <row r="53" spans="1:11" ht="15">
      <c r="A53" s="159" t="s">
        <v>283</v>
      </c>
      <c r="B53" s="195">
        <v>1412</v>
      </c>
      <c r="C53" s="418">
        <f>main1!U59</f>
        <v>133.3</v>
      </c>
      <c r="D53" s="418">
        <f>main1!V59</f>
        <v>123.9</v>
      </c>
      <c r="E53" s="418">
        <f>main1!W59</f>
        <v>123.9</v>
      </c>
      <c r="F53" s="418">
        <f>main1!X59</f>
        <v>0</v>
      </c>
      <c r="G53" s="418">
        <f>main1!Y59</f>
        <v>-9.400000000000006</v>
      </c>
      <c r="H53" s="418">
        <f>main1!Z59</f>
        <v>92.94823705926481</v>
      </c>
      <c r="I53" s="142"/>
      <c r="J53" s="142"/>
      <c r="K53" s="142"/>
    </row>
    <row r="54" spans="1:11" ht="15">
      <c r="A54" s="159" t="s">
        <v>327</v>
      </c>
      <c r="B54" s="195">
        <v>1415</v>
      </c>
      <c r="C54" s="418">
        <f>main1!U60</f>
        <v>0</v>
      </c>
      <c r="D54" s="418">
        <f>main1!V60</f>
        <v>1.2</v>
      </c>
      <c r="E54" s="418">
        <f>main1!W60</f>
        <v>1.2</v>
      </c>
      <c r="F54" s="418">
        <f>main1!X60</f>
        <v>0</v>
      </c>
      <c r="G54" s="418">
        <f>main1!Y60</f>
        <v>1.2</v>
      </c>
      <c r="H54" s="418" t="str">
        <f>main1!Z60</f>
        <v> </v>
      </c>
      <c r="I54" s="142"/>
      <c r="J54" s="142"/>
      <c r="K54" s="142"/>
    </row>
    <row r="55" spans="1:11" ht="15">
      <c r="A55" s="74" t="s">
        <v>65</v>
      </c>
      <c r="B55" s="198">
        <v>142</v>
      </c>
      <c r="C55" s="417">
        <f>main1!U61</f>
        <v>1007.0999999999999</v>
      </c>
      <c r="D55" s="417">
        <f>main1!V61</f>
        <v>510.6</v>
      </c>
      <c r="E55" s="417">
        <f>main1!W61</f>
        <v>510.6</v>
      </c>
      <c r="F55" s="417">
        <f>main1!X61</f>
        <v>0</v>
      </c>
      <c r="G55" s="417">
        <f>main1!Y61</f>
        <v>-496.4999999999999</v>
      </c>
      <c r="H55" s="417">
        <f>main1!Z61</f>
        <v>50.700029788501645</v>
      </c>
      <c r="I55" s="39">
        <f>main1!AA61</f>
        <v>0</v>
      </c>
      <c r="J55" s="39">
        <f>main1!AB61</f>
        <v>510.6</v>
      </c>
      <c r="K55" s="39" t="str">
        <f>main1!AC61</f>
        <v> </v>
      </c>
    </row>
    <row r="56" spans="1:11" ht="15">
      <c r="A56" s="159" t="s">
        <v>284</v>
      </c>
      <c r="B56" s="195">
        <v>1422</v>
      </c>
      <c r="C56" s="418">
        <f>main1!U63</f>
        <v>273.3</v>
      </c>
      <c r="D56" s="418">
        <f>main1!V63</f>
        <v>146</v>
      </c>
      <c r="E56" s="418">
        <f>main1!W63</f>
        <v>146</v>
      </c>
      <c r="F56" s="418">
        <f>main1!X63</f>
        <v>0</v>
      </c>
      <c r="G56" s="418">
        <f>main1!Y63</f>
        <v>-127.30000000000001</v>
      </c>
      <c r="H56" s="418">
        <f>main1!Z63</f>
        <v>53.42114892060007</v>
      </c>
      <c r="I56" s="142"/>
      <c r="J56" s="142"/>
      <c r="K56" s="142"/>
    </row>
    <row r="57" spans="1:11" ht="25.5">
      <c r="A57" s="159" t="s">
        <v>285</v>
      </c>
      <c r="B57" s="195">
        <v>1423</v>
      </c>
      <c r="C57" s="418">
        <f>main1!U64</f>
        <v>733.8</v>
      </c>
      <c r="D57" s="418">
        <f>main1!V64</f>
        <v>364.6</v>
      </c>
      <c r="E57" s="418">
        <f>main1!W64</f>
        <v>364.6</v>
      </c>
      <c r="F57" s="418">
        <f>main1!X64</f>
        <v>0</v>
      </c>
      <c r="G57" s="418">
        <f>main1!Y64</f>
        <v>-369.19999999999993</v>
      </c>
      <c r="H57" s="418">
        <f>main1!Z64</f>
        <v>49.68656309621151</v>
      </c>
      <c r="I57" s="142"/>
      <c r="J57" s="142"/>
      <c r="K57" s="142"/>
    </row>
    <row r="58" spans="1:11" ht="15">
      <c r="A58" s="74" t="s">
        <v>64</v>
      </c>
      <c r="B58" s="198">
        <v>143</v>
      </c>
      <c r="C58" s="417">
        <f>main1!U65</f>
        <v>183.4</v>
      </c>
      <c r="D58" s="417">
        <f>main1!V65</f>
        <v>77.7</v>
      </c>
      <c r="E58" s="417">
        <f>main1!W65</f>
        <v>77.7</v>
      </c>
      <c r="F58" s="417">
        <f>main1!X65</f>
        <v>0</v>
      </c>
      <c r="G58" s="417">
        <f>main1!Y65</f>
        <v>-105.7</v>
      </c>
      <c r="H58" s="417">
        <f>main1!Z65</f>
        <v>42.36641221374045</v>
      </c>
      <c r="I58" s="39">
        <f>main1!AA65</f>
        <v>0</v>
      </c>
      <c r="J58" s="39">
        <f>main1!AB65</f>
        <v>77.7</v>
      </c>
      <c r="K58" s="39" t="str">
        <f>main1!AC65</f>
        <v> </v>
      </c>
    </row>
    <row r="59" spans="1:11" ht="15">
      <c r="A59" s="74" t="s">
        <v>54</v>
      </c>
      <c r="B59" s="198">
        <v>144</v>
      </c>
      <c r="C59" s="417">
        <f>main1!U66</f>
        <v>28.3</v>
      </c>
      <c r="D59" s="417">
        <f>main1!V66</f>
        <v>13.200000000000001</v>
      </c>
      <c r="E59" s="417">
        <f>main1!W66</f>
        <v>13.200000000000001</v>
      </c>
      <c r="F59" s="417">
        <f>main1!X66</f>
        <v>0</v>
      </c>
      <c r="G59" s="417">
        <f>main1!Y66</f>
        <v>-15.1</v>
      </c>
      <c r="H59" s="417">
        <f>main1!Z66</f>
        <v>46.64310954063605</v>
      </c>
      <c r="I59" s="39">
        <f>main1!AA66</f>
        <v>0</v>
      </c>
      <c r="J59" s="39">
        <f>main1!AB66</f>
        <v>13.200000000000001</v>
      </c>
      <c r="K59" s="39">
        <f>main1!AC66</f>
        <v>0</v>
      </c>
    </row>
    <row r="60" spans="1:11" ht="15">
      <c r="A60" s="74" t="s">
        <v>55</v>
      </c>
      <c r="B60" s="198">
        <v>145</v>
      </c>
      <c r="C60" s="417">
        <f>main1!U67</f>
        <v>30.5</v>
      </c>
      <c r="D60" s="417">
        <f>main1!V67</f>
        <v>9</v>
      </c>
      <c r="E60" s="417">
        <f>main1!W67</f>
        <v>2.5</v>
      </c>
      <c r="F60" s="417">
        <f>main1!X67</f>
        <v>6.5</v>
      </c>
      <c r="G60" s="417">
        <f>main1!Y67</f>
        <v>-21.5</v>
      </c>
      <c r="H60" s="417">
        <f>main1!Z67</f>
        <v>29.508196721311474</v>
      </c>
      <c r="I60" s="39">
        <f>main1!AA67</f>
        <v>0</v>
      </c>
      <c r="J60" s="39">
        <f>main1!AB67</f>
        <v>9</v>
      </c>
      <c r="K60" s="39" t="str">
        <f>main1!AC67</f>
        <v> </v>
      </c>
    </row>
    <row r="61" spans="1:11" ht="17.25" customHeight="1">
      <c r="A61" s="51" t="s">
        <v>58</v>
      </c>
      <c r="B61" s="157">
        <v>19</v>
      </c>
      <c r="C61" s="416">
        <f>main1!U69</f>
        <v>5.8</v>
      </c>
      <c r="D61" s="416">
        <f>main1!V69</f>
        <v>5.8</v>
      </c>
      <c r="E61" s="416">
        <f>main1!W69</f>
        <v>5.8</v>
      </c>
      <c r="F61" s="416">
        <f>main1!X69</f>
        <v>0</v>
      </c>
      <c r="G61" s="416">
        <f>main1!Y69</f>
        <v>0</v>
      </c>
      <c r="H61" s="416">
        <f>main1!Z69</f>
        <v>100</v>
      </c>
      <c r="I61" s="41">
        <f>main1!AA69</f>
        <v>0</v>
      </c>
      <c r="J61" s="41">
        <f>main1!AB69</f>
        <v>5.8</v>
      </c>
      <c r="K61" s="41" t="str">
        <f>main1!AC69</f>
        <v> </v>
      </c>
    </row>
    <row r="62" spans="1:11" ht="17.25" customHeight="1">
      <c r="A62" s="153" t="s">
        <v>59</v>
      </c>
      <c r="B62" s="158">
        <v>191</v>
      </c>
      <c r="C62" s="417">
        <f>main1!U70</f>
        <v>5.8</v>
      </c>
      <c r="D62" s="417">
        <f>main1!V70</f>
        <v>5.8</v>
      </c>
      <c r="E62" s="417">
        <f>main1!W70</f>
        <v>5.8</v>
      </c>
      <c r="F62" s="417">
        <f>main1!X70</f>
        <v>0</v>
      </c>
      <c r="G62" s="417">
        <f>main1!Y70</f>
        <v>0</v>
      </c>
      <c r="H62" s="417">
        <f>main1!Z70</f>
        <v>100</v>
      </c>
      <c r="I62" s="39">
        <f>main1!AA70</f>
        <v>0</v>
      </c>
      <c r="J62" s="39">
        <f>main1!AB70</f>
        <v>5.8</v>
      </c>
      <c r="K62" s="39" t="str">
        <f>main1!AC70</f>
        <v> </v>
      </c>
    </row>
    <row r="63" spans="1:11" ht="30" hidden="1">
      <c r="A63" s="153" t="s">
        <v>60</v>
      </c>
      <c r="B63" s="261">
        <v>192</v>
      </c>
      <c r="C63" s="417">
        <f>main1!U71</f>
        <v>0</v>
      </c>
      <c r="D63" s="417">
        <f>main1!V71</f>
        <v>0</v>
      </c>
      <c r="E63" s="417">
        <f>main1!W71</f>
        <v>0</v>
      </c>
      <c r="F63" s="417">
        <f>main1!X71</f>
        <v>0</v>
      </c>
      <c r="G63" s="417">
        <f>main1!Y71</f>
        <v>0</v>
      </c>
      <c r="H63" s="417" t="str">
        <f>main1!Z71</f>
        <v> </v>
      </c>
      <c r="I63" s="39">
        <f>main1!AA71</f>
        <v>0</v>
      </c>
      <c r="J63" s="39">
        <f>main1!AB71</f>
        <v>0</v>
      </c>
      <c r="K63" s="39" t="str">
        <f>main1!AC71</f>
        <v> </v>
      </c>
    </row>
    <row r="64" spans="1:11" ht="30" hidden="1">
      <c r="A64" s="76" t="s">
        <v>254</v>
      </c>
      <c r="B64" s="261">
        <v>1921</v>
      </c>
      <c r="C64" s="417">
        <f>main1!U72</f>
        <v>0</v>
      </c>
      <c r="D64" s="417">
        <f>main1!V72</f>
        <v>0</v>
      </c>
      <c r="E64" s="417">
        <f>main1!W72</f>
        <v>0</v>
      </c>
      <c r="F64" s="417">
        <f>main1!X72</f>
        <v>0</v>
      </c>
      <c r="G64" s="417">
        <f>main1!Y72</f>
        <v>0</v>
      </c>
      <c r="H64" s="417" t="str">
        <f>main1!Z72</f>
        <v> </v>
      </c>
      <c r="I64" s="39">
        <f>main1!AA72</f>
        <v>0</v>
      </c>
      <c r="J64" s="39">
        <f>main1!AB72</f>
        <v>0</v>
      </c>
      <c r="K64" s="39">
        <f>main1!AC72</f>
        <v>0</v>
      </c>
    </row>
    <row r="65" spans="1:11" ht="30" hidden="1">
      <c r="A65" s="76" t="s">
        <v>253</v>
      </c>
      <c r="B65" s="261">
        <v>1922</v>
      </c>
      <c r="C65" s="417">
        <f>main1!U73</f>
        <v>0</v>
      </c>
      <c r="D65" s="417">
        <f>main1!V73</f>
        <v>0</v>
      </c>
      <c r="E65" s="417">
        <f>main1!W73</f>
        <v>0</v>
      </c>
      <c r="F65" s="417">
        <f>main1!X73</f>
        <v>0</v>
      </c>
      <c r="G65" s="417">
        <f>main1!Y73</f>
        <v>0</v>
      </c>
      <c r="H65" s="417" t="str">
        <f>main1!Z73</f>
        <v> </v>
      </c>
      <c r="I65" s="39">
        <f>main1!AA73</f>
        <v>0</v>
      </c>
      <c r="J65" s="39">
        <f>main1!AB73</f>
        <v>0</v>
      </c>
      <c r="K65" s="39">
        <f>main1!AC73</f>
        <v>0</v>
      </c>
    </row>
    <row r="66" spans="1:11" ht="17.25">
      <c r="A66" s="467" t="s">
        <v>67</v>
      </c>
      <c r="B66" s="473" t="s">
        <v>66</v>
      </c>
      <c r="C66" s="469">
        <f>main1!U76</f>
        <v>31254.5</v>
      </c>
      <c r="D66" s="469">
        <f>main1!V76</f>
        <v>15074.5</v>
      </c>
      <c r="E66" s="469">
        <f>main1!W76</f>
        <v>14437.4</v>
      </c>
      <c r="F66" s="469">
        <f>main1!X76</f>
        <v>637.0999999999999</v>
      </c>
      <c r="G66" s="469">
        <f>main1!Y76</f>
        <v>-16180</v>
      </c>
      <c r="H66" s="469">
        <f>main1!Z76</f>
        <v>48.23145467052745</v>
      </c>
      <c r="I66" s="40">
        <f>main1!AA76</f>
        <v>0</v>
      </c>
      <c r="J66" s="40">
        <f>main1!AB76</f>
        <v>15074.5</v>
      </c>
      <c r="K66" s="40" t="str">
        <f>main1!AC76</f>
        <v> </v>
      </c>
    </row>
    <row r="67" spans="1:11" ht="15" customHeight="1">
      <c r="A67" s="562" t="s">
        <v>324</v>
      </c>
      <c r="B67" s="557"/>
      <c r="C67" s="558"/>
      <c r="D67" s="558"/>
      <c r="E67" s="558"/>
      <c r="F67" s="558"/>
      <c r="G67" s="558"/>
      <c r="H67" s="558"/>
      <c r="I67" s="145"/>
      <c r="J67" s="145"/>
      <c r="K67" s="145"/>
    </row>
    <row r="68" spans="1:11" ht="15.75">
      <c r="A68" s="330" t="s">
        <v>74</v>
      </c>
      <c r="B68" s="504" t="s">
        <v>72</v>
      </c>
      <c r="C68" s="505">
        <f>main1!U107</f>
        <v>4300</v>
      </c>
      <c r="D68" s="505">
        <f>main1!V107</f>
        <v>2313.3</v>
      </c>
      <c r="E68" s="505">
        <f>main1!W107</f>
        <v>2262.3</v>
      </c>
      <c r="F68" s="505">
        <f>main1!X107</f>
        <v>51</v>
      </c>
      <c r="G68" s="505">
        <f>main1!Y107</f>
        <v>-1986.6999999999998</v>
      </c>
      <c r="H68" s="505">
        <f>main1!Z107</f>
        <v>53.79767441860466</v>
      </c>
      <c r="I68" s="43">
        <f>main1!AA107</f>
        <v>0</v>
      </c>
      <c r="J68" s="43">
        <f>main1!AB107</f>
        <v>2313.3</v>
      </c>
      <c r="K68" s="43" t="str">
        <f>main1!AC107</f>
        <v> </v>
      </c>
    </row>
    <row r="69" spans="1:11" ht="15">
      <c r="A69" s="506" t="s">
        <v>219</v>
      </c>
      <c r="B69" s="508" t="s">
        <v>216</v>
      </c>
      <c r="C69" s="507">
        <f>main1!U108</f>
        <v>1042.3</v>
      </c>
      <c r="D69" s="507">
        <f>main1!V108</f>
        <v>521.1</v>
      </c>
      <c r="E69" s="507">
        <f>main1!W108</f>
        <v>521.1</v>
      </c>
      <c r="F69" s="507">
        <f>main1!X108</f>
        <v>0</v>
      </c>
      <c r="G69" s="507">
        <f>main1!Y108</f>
        <v>-521.1999999999999</v>
      </c>
      <c r="H69" s="507">
        <f>main1!Z108</f>
        <v>49.995202916626695</v>
      </c>
      <c r="I69" s="43">
        <f>main1!AA108</f>
        <v>0</v>
      </c>
      <c r="J69" s="43">
        <f>main1!AB108</f>
        <v>521.1</v>
      </c>
      <c r="K69" s="43" t="str">
        <f>main1!AC108</f>
        <v> </v>
      </c>
    </row>
    <row r="70" spans="1:11" ht="15.75">
      <c r="A70" s="330" t="s">
        <v>75</v>
      </c>
      <c r="B70" s="504" t="s">
        <v>73</v>
      </c>
      <c r="C70" s="505">
        <f>main1!U109</f>
        <v>457.1</v>
      </c>
      <c r="D70" s="505">
        <f>main1!V109</f>
        <v>225.5</v>
      </c>
      <c r="E70" s="505">
        <f>main1!W109</f>
        <v>224.3</v>
      </c>
      <c r="F70" s="505">
        <f>main1!X109</f>
        <v>1.2</v>
      </c>
      <c r="G70" s="505">
        <f>main1!Y109</f>
        <v>-231.60000000000002</v>
      </c>
      <c r="H70" s="505">
        <f>main1!Z109</f>
        <v>49.33274994530737</v>
      </c>
      <c r="I70" s="43">
        <f>main1!AA109</f>
        <v>0</v>
      </c>
      <c r="J70" s="43">
        <f>main1!AB109</f>
        <v>225.5</v>
      </c>
      <c r="K70" s="43" t="str">
        <f>main1!AC109</f>
        <v> </v>
      </c>
    </row>
    <row r="71" spans="1:11" ht="15" hidden="1">
      <c r="A71" s="506" t="s">
        <v>219</v>
      </c>
      <c r="B71" s="508" t="s">
        <v>216</v>
      </c>
      <c r="C71" s="507">
        <f>main1!U110</f>
        <v>0</v>
      </c>
      <c r="D71" s="507">
        <f>main1!V110</f>
        <v>0</v>
      </c>
      <c r="E71" s="507">
        <f>main1!W110</f>
        <v>0</v>
      </c>
      <c r="F71" s="507">
        <f>main1!X110</f>
        <v>0</v>
      </c>
      <c r="G71" s="507">
        <f>main1!Y110</f>
        <v>0</v>
      </c>
      <c r="H71" s="507" t="str">
        <f>main1!Z110</f>
        <v> </v>
      </c>
      <c r="I71" s="43">
        <f>main1!AA110</f>
        <v>0</v>
      </c>
      <c r="J71" s="43">
        <f>main1!AB110</f>
        <v>0</v>
      </c>
      <c r="K71" s="43" t="str">
        <f>main1!AC110</f>
        <v> </v>
      </c>
    </row>
    <row r="72" spans="1:11" ht="15.75">
      <c r="A72" s="330" t="s">
        <v>76</v>
      </c>
      <c r="B72" s="504" t="s">
        <v>77</v>
      </c>
      <c r="C72" s="505">
        <f>main1!U111</f>
        <v>2914</v>
      </c>
      <c r="D72" s="505">
        <f>main1!V111</f>
        <v>1368.3</v>
      </c>
      <c r="E72" s="505">
        <f>main1!W111</f>
        <v>1356.3</v>
      </c>
      <c r="F72" s="505">
        <f>main1!X111</f>
        <v>12</v>
      </c>
      <c r="G72" s="505">
        <f>main1!Y111</f>
        <v>-1545.7</v>
      </c>
      <c r="H72" s="505">
        <f>main1!Z111</f>
        <v>46.9560741249142</v>
      </c>
      <c r="I72" s="43">
        <f>main1!AA111</f>
        <v>0</v>
      </c>
      <c r="J72" s="43">
        <f>main1!AB111</f>
        <v>1368.3</v>
      </c>
      <c r="K72" s="43" t="str">
        <f>main1!AC111</f>
        <v> </v>
      </c>
    </row>
    <row r="73" spans="1:11" ht="15" hidden="1">
      <c r="A73" s="506" t="s">
        <v>219</v>
      </c>
      <c r="B73" s="508" t="s">
        <v>216</v>
      </c>
      <c r="C73" s="507">
        <f>main1!U112</f>
        <v>0</v>
      </c>
      <c r="D73" s="507">
        <f>main1!V112</f>
        <v>0</v>
      </c>
      <c r="E73" s="507">
        <f>main1!W112</f>
        <v>0</v>
      </c>
      <c r="F73" s="507">
        <f>main1!X112</f>
        <v>0</v>
      </c>
      <c r="G73" s="507">
        <f>main1!Y112</f>
        <v>0</v>
      </c>
      <c r="H73" s="507" t="str">
        <f>main1!Z112</f>
        <v> </v>
      </c>
      <c r="I73" s="43">
        <f>main1!AA112</f>
        <v>0</v>
      </c>
      <c r="J73" s="43">
        <f>main1!AB112</f>
        <v>0</v>
      </c>
      <c r="K73" s="43" t="str">
        <f>main1!AC112</f>
        <v> </v>
      </c>
    </row>
    <row r="74" spans="1:11" ht="15.75">
      <c r="A74" s="330" t="s">
        <v>71</v>
      </c>
      <c r="B74" s="504" t="s">
        <v>78</v>
      </c>
      <c r="C74" s="505">
        <f>main1!U113</f>
        <v>5078.2</v>
      </c>
      <c r="D74" s="505">
        <f>main1!V113</f>
        <v>1381</v>
      </c>
      <c r="E74" s="505">
        <f>main1!W113</f>
        <v>943.1</v>
      </c>
      <c r="F74" s="505">
        <f>main1!X113</f>
        <v>437.9</v>
      </c>
      <c r="G74" s="505">
        <f>main1!Y113</f>
        <v>-3697.2</v>
      </c>
      <c r="H74" s="505">
        <f>main1!Z113</f>
        <v>27.194675278642038</v>
      </c>
      <c r="I74" s="43">
        <f>main1!AA113</f>
        <v>0</v>
      </c>
      <c r="J74" s="43">
        <f>main1!AB113</f>
        <v>1381</v>
      </c>
      <c r="K74" s="43" t="str">
        <f>main1!AC113</f>
        <v> </v>
      </c>
    </row>
    <row r="75" spans="1:11" ht="15" hidden="1">
      <c r="A75" s="506" t="s">
        <v>219</v>
      </c>
      <c r="B75" s="508" t="s">
        <v>216</v>
      </c>
      <c r="C75" s="507">
        <f>main1!U114</f>
        <v>0</v>
      </c>
      <c r="D75" s="507">
        <f>main1!V114</f>
        <v>0</v>
      </c>
      <c r="E75" s="507">
        <f>main1!W114</f>
        <v>0</v>
      </c>
      <c r="F75" s="507">
        <f>main1!X114</f>
        <v>0</v>
      </c>
      <c r="G75" s="507">
        <f>main1!Y114</f>
        <v>0</v>
      </c>
      <c r="H75" s="507" t="str">
        <f>main1!Z114</f>
        <v> </v>
      </c>
      <c r="I75" s="43">
        <f>main1!AA114</f>
        <v>0</v>
      </c>
      <c r="J75" s="43">
        <f>main1!AB114</f>
        <v>0</v>
      </c>
      <c r="K75" s="43" t="str">
        <f>main1!AC114</f>
        <v> </v>
      </c>
    </row>
    <row r="76" spans="1:11" ht="15.75">
      <c r="A76" s="330" t="s">
        <v>80</v>
      </c>
      <c r="B76" s="504" t="s">
        <v>79</v>
      </c>
      <c r="C76" s="505">
        <f>main1!U115</f>
        <v>191.4</v>
      </c>
      <c r="D76" s="505">
        <f>main1!V115</f>
        <v>63.5</v>
      </c>
      <c r="E76" s="505">
        <f>main1!W115</f>
        <v>35.2</v>
      </c>
      <c r="F76" s="505">
        <f>main1!X115</f>
        <v>28.3</v>
      </c>
      <c r="G76" s="505">
        <f>main1!Y115</f>
        <v>-127.9</v>
      </c>
      <c r="H76" s="505">
        <f>main1!Z115</f>
        <v>33.176593521421104</v>
      </c>
      <c r="I76" s="43">
        <f>main1!AA115</f>
        <v>0</v>
      </c>
      <c r="J76" s="43">
        <f>main1!AB115</f>
        <v>63.5</v>
      </c>
      <c r="K76" s="43" t="str">
        <f>main1!AC115</f>
        <v> </v>
      </c>
    </row>
    <row r="77" spans="1:11" ht="15">
      <c r="A77" s="506" t="s">
        <v>219</v>
      </c>
      <c r="B77" s="508" t="s">
        <v>216</v>
      </c>
      <c r="C77" s="507">
        <f>main1!U116</f>
        <v>0.9</v>
      </c>
      <c r="D77" s="507">
        <f>main1!V116</f>
        <v>0.3</v>
      </c>
      <c r="E77" s="507">
        <f>main1!W116</f>
        <v>0.3</v>
      </c>
      <c r="F77" s="507">
        <f>main1!X116</f>
        <v>0</v>
      </c>
      <c r="G77" s="507">
        <f>main1!Y116</f>
        <v>-0.6000000000000001</v>
      </c>
      <c r="H77" s="507">
        <f>main1!Z116</f>
        <v>33.33333333333333</v>
      </c>
      <c r="I77" s="43">
        <f>main1!AA116</f>
        <v>0</v>
      </c>
      <c r="J77" s="43">
        <f>main1!AB116</f>
        <v>0.3</v>
      </c>
      <c r="K77" s="43" t="str">
        <f>main1!AC116</f>
        <v> </v>
      </c>
    </row>
    <row r="78" spans="1:11" ht="17.25" customHeight="1">
      <c r="A78" s="330" t="s">
        <v>82</v>
      </c>
      <c r="B78" s="504" t="s">
        <v>81</v>
      </c>
      <c r="C78" s="505">
        <f>main1!U117</f>
        <v>510.6</v>
      </c>
      <c r="D78" s="505">
        <f>main1!V117</f>
        <v>94.4</v>
      </c>
      <c r="E78" s="505">
        <f>main1!W117</f>
        <v>55.800000000000004</v>
      </c>
      <c r="F78" s="505">
        <f>main1!X117</f>
        <v>38.6</v>
      </c>
      <c r="G78" s="505">
        <f>main1!Y117</f>
        <v>-416.20000000000005</v>
      </c>
      <c r="H78" s="505">
        <f>main1!Z117</f>
        <v>18.48805327066197</v>
      </c>
      <c r="I78" s="43">
        <f>main1!AA117</f>
        <v>0</v>
      </c>
      <c r="J78" s="43">
        <f>main1!AB117</f>
        <v>94.4</v>
      </c>
      <c r="K78" s="43" t="str">
        <f>main1!AC117</f>
        <v> </v>
      </c>
    </row>
    <row r="79" spans="1:11" ht="15">
      <c r="A79" s="506" t="s">
        <v>219</v>
      </c>
      <c r="B79" s="508" t="s">
        <v>216</v>
      </c>
      <c r="C79" s="507">
        <f>main1!U118</f>
        <v>35.5</v>
      </c>
      <c r="D79" s="507">
        <f>main1!V118</f>
        <v>51.6</v>
      </c>
      <c r="E79" s="507">
        <f>main1!W118</f>
        <v>51.6</v>
      </c>
      <c r="F79" s="507">
        <f>main1!X118</f>
        <v>0</v>
      </c>
      <c r="G79" s="507">
        <f>main1!Y118</f>
        <v>16.1</v>
      </c>
      <c r="H79" s="507">
        <f>main1!Z118</f>
        <v>145.35211267605635</v>
      </c>
      <c r="I79" s="43">
        <f>main1!AA118</f>
        <v>0</v>
      </c>
      <c r="J79" s="43">
        <f>main1!AB118</f>
        <v>51.6</v>
      </c>
      <c r="K79" s="43" t="str">
        <f>main1!AC118</f>
        <v> </v>
      </c>
    </row>
    <row r="80" spans="1:11" ht="15.75">
      <c r="A80" s="330" t="s">
        <v>83</v>
      </c>
      <c r="B80" s="504" t="s">
        <v>84</v>
      </c>
      <c r="C80" s="505">
        <f>main1!U119</f>
        <v>3041.4</v>
      </c>
      <c r="D80" s="505">
        <f>main1!V119</f>
        <v>1412.4</v>
      </c>
      <c r="E80" s="505">
        <f>main1!W119</f>
        <v>1388.6000000000001</v>
      </c>
      <c r="F80" s="505">
        <f>main1!X119</f>
        <v>23.8</v>
      </c>
      <c r="G80" s="505">
        <f>main1!Y119</f>
        <v>-1629</v>
      </c>
      <c r="H80" s="505">
        <f>main1!Z119</f>
        <v>46.43913986979681</v>
      </c>
      <c r="I80" s="43">
        <f>main1!AA119</f>
        <v>0</v>
      </c>
      <c r="J80" s="43">
        <f>main1!AB119</f>
        <v>1412.4</v>
      </c>
      <c r="K80" s="43" t="str">
        <f>main1!AC119</f>
        <v> </v>
      </c>
    </row>
    <row r="81" spans="1:11" ht="15" customHeight="1" hidden="1">
      <c r="A81" s="506" t="s">
        <v>219</v>
      </c>
      <c r="B81" s="508" t="s">
        <v>216</v>
      </c>
      <c r="C81" s="507">
        <f>main1!U120</f>
        <v>0</v>
      </c>
      <c r="D81" s="507">
        <f>main1!V120</f>
        <v>0</v>
      </c>
      <c r="E81" s="507">
        <f>main1!W120</f>
        <v>0</v>
      </c>
      <c r="F81" s="507">
        <f>main1!X120</f>
        <v>0</v>
      </c>
      <c r="G81" s="507">
        <f>main1!Y120</f>
        <v>0</v>
      </c>
      <c r="H81" s="507" t="str">
        <f>main1!Z120</f>
        <v> </v>
      </c>
      <c r="I81" s="43">
        <f>main1!AA120</f>
        <v>0</v>
      </c>
      <c r="J81" s="43">
        <f>main1!AB120</f>
        <v>0</v>
      </c>
      <c r="K81" s="43" t="str">
        <f>main1!AC120</f>
        <v> </v>
      </c>
    </row>
    <row r="82" spans="1:11" ht="15">
      <c r="A82" s="506" t="s">
        <v>218</v>
      </c>
      <c r="B82" s="508" t="s">
        <v>217</v>
      </c>
      <c r="C82" s="507">
        <f>main1!U121</f>
        <v>2319.5</v>
      </c>
      <c r="D82" s="507">
        <f>main1!V121</f>
        <v>1140.4</v>
      </c>
      <c r="E82" s="507">
        <f>main1!W121</f>
        <v>1140.4</v>
      </c>
      <c r="F82" s="507">
        <f>main1!X121</f>
        <v>0</v>
      </c>
      <c r="G82" s="507">
        <f>main1!Y121</f>
        <v>-1179.1</v>
      </c>
      <c r="H82" s="507">
        <f>main1!Z121</f>
        <v>49.1657684845872</v>
      </c>
      <c r="I82" s="42">
        <f>main1!AA121</f>
        <v>0</v>
      </c>
      <c r="J82" s="42">
        <f>main1!AB121</f>
        <v>1140.4</v>
      </c>
      <c r="K82" s="42" t="str">
        <f>main1!AC121</f>
        <v> </v>
      </c>
    </row>
    <row r="83" spans="1:11" ht="15.75">
      <c r="A83" s="330" t="s">
        <v>86</v>
      </c>
      <c r="B83" s="504" t="s">
        <v>85</v>
      </c>
      <c r="C83" s="509">
        <f>main1!U122</f>
        <v>586</v>
      </c>
      <c r="D83" s="509">
        <f>main1!V122</f>
        <v>280</v>
      </c>
      <c r="E83" s="509">
        <f>main1!W122</f>
        <v>280</v>
      </c>
      <c r="F83" s="509">
        <f>main1!X122</f>
        <v>0</v>
      </c>
      <c r="G83" s="509">
        <f>main1!Y122</f>
        <v>-306</v>
      </c>
      <c r="H83" s="509">
        <f>main1!Z122</f>
        <v>47.781569965870304</v>
      </c>
      <c r="I83" s="43">
        <f>main1!AA122</f>
        <v>0</v>
      </c>
      <c r="J83" s="43">
        <f>main1!AB122</f>
        <v>280</v>
      </c>
      <c r="K83" s="43" t="str">
        <f>main1!AC122</f>
        <v> </v>
      </c>
    </row>
    <row r="84" spans="1:11" ht="15">
      <c r="A84" s="506" t="s">
        <v>219</v>
      </c>
      <c r="B84" s="508" t="s">
        <v>216</v>
      </c>
      <c r="C84" s="507">
        <f>main1!U123</f>
        <v>145.7</v>
      </c>
      <c r="D84" s="507">
        <f>main1!V123</f>
        <v>78.6</v>
      </c>
      <c r="E84" s="507">
        <f>main1!W123</f>
        <v>78.6</v>
      </c>
      <c r="F84" s="507">
        <f>main1!X123</f>
        <v>0</v>
      </c>
      <c r="G84" s="507">
        <f>main1!Y123</f>
        <v>-67.1</v>
      </c>
      <c r="H84" s="507">
        <f>main1!Z123</f>
        <v>53.94646533973919</v>
      </c>
      <c r="I84" s="43">
        <f>main1!AA123</f>
        <v>0</v>
      </c>
      <c r="J84" s="43">
        <f>main1!AB123</f>
        <v>78.6</v>
      </c>
      <c r="K84" s="43" t="str">
        <f>main1!AC123</f>
        <v> </v>
      </c>
    </row>
    <row r="85" spans="1:11" ht="15.75">
      <c r="A85" s="330" t="s">
        <v>88</v>
      </c>
      <c r="B85" s="504" t="s">
        <v>87</v>
      </c>
      <c r="C85" s="509">
        <f>main1!U124</f>
        <v>8115.2</v>
      </c>
      <c r="D85" s="509">
        <f>main1!V124</f>
        <v>4091</v>
      </c>
      <c r="E85" s="509">
        <f>main1!W124</f>
        <v>4049.7</v>
      </c>
      <c r="F85" s="509">
        <f>main1!X124</f>
        <v>41.3</v>
      </c>
      <c r="G85" s="509">
        <f>main1!Y124</f>
        <v>-4024.2</v>
      </c>
      <c r="H85" s="509">
        <f>main1!Z124</f>
        <v>50.41157334384858</v>
      </c>
      <c r="I85" s="43">
        <f>main1!AA124</f>
        <v>0</v>
      </c>
      <c r="J85" s="43">
        <f>main1!AB124</f>
        <v>4091</v>
      </c>
      <c r="K85" s="43" t="str">
        <f>main1!AC124</f>
        <v> </v>
      </c>
    </row>
    <row r="86" spans="1:11" ht="15">
      <c r="A86" s="506" t="s">
        <v>219</v>
      </c>
      <c r="B86" s="508" t="s">
        <v>216</v>
      </c>
      <c r="C86" s="507">
        <f>main1!U125</f>
        <v>5899.6</v>
      </c>
      <c r="D86" s="507">
        <f>main1!V125</f>
        <v>3193.7</v>
      </c>
      <c r="E86" s="507">
        <f>main1!W125</f>
        <v>3193.7</v>
      </c>
      <c r="F86" s="507">
        <f>main1!X125</f>
        <v>0</v>
      </c>
      <c r="G86" s="507">
        <f>main1!Y125</f>
        <v>-2705.9000000000005</v>
      </c>
      <c r="H86" s="507">
        <f>main1!Z125</f>
        <v>54.134178588378866</v>
      </c>
      <c r="I86" s="43">
        <f>main1!AA125</f>
        <v>0</v>
      </c>
      <c r="J86" s="43">
        <f>main1!AB125</f>
        <v>3193.7</v>
      </c>
      <c r="K86" s="43" t="str">
        <f>main1!AC125</f>
        <v> </v>
      </c>
    </row>
    <row r="87" spans="1:11" ht="15.75">
      <c r="A87" s="330" t="s">
        <v>90</v>
      </c>
      <c r="B87" s="504" t="s">
        <v>89</v>
      </c>
      <c r="C87" s="509">
        <f>main1!U126</f>
        <v>6060.6</v>
      </c>
      <c r="D87" s="509">
        <f>main1!V126</f>
        <v>3845.1</v>
      </c>
      <c r="E87" s="509">
        <f>main1!W126</f>
        <v>3842.1</v>
      </c>
      <c r="F87" s="509">
        <f>main1!X126</f>
        <v>3</v>
      </c>
      <c r="G87" s="509">
        <f>main1!Y126</f>
        <v>-2215.5000000000005</v>
      </c>
      <c r="H87" s="509">
        <f>main1!Z126</f>
        <v>63.44421344421344</v>
      </c>
      <c r="I87" s="43">
        <f>main1!AA126</f>
        <v>0</v>
      </c>
      <c r="J87" s="43">
        <f>main1!AB126</f>
        <v>3845.1</v>
      </c>
      <c r="K87" s="43" t="str">
        <f>main1!AC126</f>
        <v> </v>
      </c>
    </row>
    <row r="88" spans="1:11" ht="15">
      <c r="A88" s="506" t="s">
        <v>219</v>
      </c>
      <c r="B88" s="508" t="s">
        <v>216</v>
      </c>
      <c r="C88" s="507">
        <f>main1!U127</f>
        <v>246.7</v>
      </c>
      <c r="D88" s="507">
        <f>main1!V127</f>
        <v>128</v>
      </c>
      <c r="E88" s="507">
        <f>main1!W127</f>
        <v>128</v>
      </c>
      <c r="F88" s="507">
        <f>main1!X127</f>
        <v>0</v>
      </c>
      <c r="G88" s="507">
        <f>main1!Y127</f>
        <v>-118.69999999999999</v>
      </c>
      <c r="H88" s="507">
        <f>main1!Z127</f>
        <v>51.88488042156466</v>
      </c>
      <c r="I88" s="43">
        <f>main1!AA127</f>
        <v>0</v>
      </c>
      <c r="J88" s="43">
        <f>main1!AB127</f>
        <v>128</v>
      </c>
      <c r="K88" s="43" t="str">
        <f>main1!AC127</f>
        <v> </v>
      </c>
    </row>
    <row r="89" spans="1:11" ht="15">
      <c r="A89" s="506" t="s">
        <v>221</v>
      </c>
      <c r="B89" s="508" t="s">
        <v>220</v>
      </c>
      <c r="C89" s="507">
        <f>main1!U128</f>
        <v>4431.9</v>
      </c>
      <c r="D89" s="507">
        <f>main1!V128</f>
        <v>3066.9</v>
      </c>
      <c r="E89" s="507">
        <f>main1!W128</f>
        <v>3066.9</v>
      </c>
      <c r="F89" s="507">
        <f>main1!X128</f>
        <v>0</v>
      </c>
      <c r="G89" s="507">
        <f>main1!Y128</f>
        <v>-1364.9999999999995</v>
      </c>
      <c r="H89" s="507">
        <f>main1!Z128</f>
        <v>69.20056860488731</v>
      </c>
      <c r="I89" s="42">
        <f>main1!AA128</f>
        <v>0</v>
      </c>
      <c r="J89" s="42">
        <f>main1!AB128</f>
        <v>3066.9</v>
      </c>
      <c r="K89" s="42" t="str">
        <f>main1!AC128</f>
        <v> </v>
      </c>
    </row>
    <row r="90" spans="1:11" ht="17.25">
      <c r="A90" s="467" t="s">
        <v>259</v>
      </c>
      <c r="B90" s="468" t="s">
        <v>240</v>
      </c>
      <c r="C90" s="469">
        <f>main1!U129</f>
        <v>-3483.2000000000007</v>
      </c>
      <c r="D90" s="469">
        <f>main1!V129</f>
        <v>-2180.2999999999975</v>
      </c>
      <c r="E90" s="469">
        <f>main1!W129</f>
        <v>-1699.2999999999975</v>
      </c>
      <c r="F90" s="469">
        <f>main1!X129</f>
        <v>-480.9999999999999</v>
      </c>
      <c r="G90" s="469">
        <f>main1!Y129</f>
        <v>1302.9000000000033</v>
      </c>
      <c r="H90" s="469">
        <f>main1!Z129</f>
        <v>62.594740468534596</v>
      </c>
      <c r="I90" s="40">
        <f>main1!AA129</f>
        <v>0</v>
      </c>
      <c r="J90" s="40">
        <f>main1!AB129</f>
        <v>-2180.2999999999975</v>
      </c>
      <c r="K90" s="40" t="str">
        <f>main1!AC129</f>
        <v> </v>
      </c>
    </row>
    <row r="91" spans="1:11" ht="17.25" customHeight="1">
      <c r="A91" s="470" t="s">
        <v>215</v>
      </c>
      <c r="B91" s="555" t="s">
        <v>323</v>
      </c>
      <c r="C91" s="471">
        <f>main1!U130</f>
        <v>3483.2000000000007</v>
      </c>
      <c r="D91" s="471">
        <f>main1!V130</f>
        <v>2180.2999999999975</v>
      </c>
      <c r="E91" s="471">
        <f>main1!W130</f>
        <v>1699.2999999999975</v>
      </c>
      <c r="F91" s="471">
        <f>main1!X130</f>
        <v>480.9999999999999</v>
      </c>
      <c r="G91" s="471">
        <f>main1!Y130</f>
        <v>-1302.9000000000033</v>
      </c>
      <c r="H91" s="471">
        <f>main1!Z130</f>
        <v>62.594740468534596</v>
      </c>
      <c r="I91" s="34">
        <f>main1!AA130</f>
        <v>0</v>
      </c>
      <c r="J91" s="34">
        <f>main1!AB130</f>
        <v>2180.2999999999975</v>
      </c>
      <c r="K91" s="34" t="str">
        <f>main1!AC130</f>
        <v> </v>
      </c>
    </row>
    <row r="92" spans="1:11" ht="17.25">
      <c r="A92" s="472" t="s">
        <v>91</v>
      </c>
      <c r="B92" s="468" t="s">
        <v>92</v>
      </c>
      <c r="C92" s="469">
        <f>main1!U131</f>
        <v>27.39999999999999</v>
      </c>
      <c r="D92" s="469">
        <f>main1!V131</f>
        <v>354</v>
      </c>
      <c r="E92" s="469">
        <f>main1!W131</f>
        <v>400.09999999999997</v>
      </c>
      <c r="F92" s="469">
        <f>main1!X131</f>
        <v>-21.10000000000001</v>
      </c>
      <c r="G92" s="469">
        <f>main1!Y131</f>
        <v>326.6</v>
      </c>
      <c r="H92" s="469" t="str">
        <f>main1!Z131</f>
        <v>&gt;200</v>
      </c>
      <c r="I92" s="31">
        <f>main1!AA131</f>
        <v>0</v>
      </c>
      <c r="J92" s="31">
        <f>main1!AB131</f>
        <v>354</v>
      </c>
      <c r="K92" s="31" t="str">
        <f>main1!AC131</f>
        <v> </v>
      </c>
    </row>
    <row r="93" spans="1:11" ht="15">
      <c r="A93" s="172" t="s">
        <v>94</v>
      </c>
      <c r="B93" s="163" t="s">
        <v>93</v>
      </c>
      <c r="C93" s="424">
        <f>main1!U132</f>
        <v>113.5</v>
      </c>
      <c r="D93" s="424">
        <f>main1!V132</f>
        <v>303.3</v>
      </c>
      <c r="E93" s="424">
        <f>main1!W132</f>
        <v>303.3</v>
      </c>
      <c r="F93" s="424">
        <f>main1!X132</f>
        <v>0</v>
      </c>
      <c r="G93" s="424">
        <f>main1!Y132</f>
        <v>189.8</v>
      </c>
      <c r="H93" s="424" t="str">
        <f>main1!Z132</f>
        <v>&gt;200</v>
      </c>
      <c r="I93" s="32">
        <f>main1!AA132</f>
        <v>0</v>
      </c>
      <c r="J93" s="32">
        <f>main1!AB132</f>
        <v>303.3</v>
      </c>
      <c r="K93" s="32" t="str">
        <f>main1!AC132</f>
        <v> </v>
      </c>
    </row>
    <row r="94" spans="1:11" ht="30" hidden="1">
      <c r="A94" s="153" t="s">
        <v>98</v>
      </c>
      <c r="B94" s="164" t="s">
        <v>95</v>
      </c>
      <c r="C94" s="417">
        <f>main1!U133</f>
        <v>0</v>
      </c>
      <c r="D94" s="417">
        <f>main1!V133</f>
        <v>0</v>
      </c>
      <c r="E94" s="417">
        <f>main1!W133</f>
        <v>0</v>
      </c>
      <c r="F94" s="417">
        <f>main1!X133</f>
        <v>0</v>
      </c>
      <c r="G94" s="417">
        <f>main1!Y133</f>
        <v>0</v>
      </c>
      <c r="H94" s="417" t="str">
        <f>main1!Z133</f>
        <v> </v>
      </c>
      <c r="I94" s="33">
        <f>main1!AA133</f>
        <v>0</v>
      </c>
      <c r="J94" s="33">
        <f>main1!AB133</f>
        <v>0</v>
      </c>
      <c r="K94" s="33" t="str">
        <f>main1!AC133</f>
        <v> </v>
      </c>
    </row>
    <row r="95" spans="1:11" ht="15" hidden="1">
      <c r="A95" s="153" t="s">
        <v>99</v>
      </c>
      <c r="B95" s="164" t="s">
        <v>96</v>
      </c>
      <c r="C95" s="417">
        <f>main1!U134</f>
        <v>0</v>
      </c>
      <c r="D95" s="417">
        <f>main1!V134</f>
        <v>0</v>
      </c>
      <c r="E95" s="417">
        <f>main1!W134</f>
        <v>0</v>
      </c>
      <c r="F95" s="417">
        <f>main1!X134</f>
        <v>0</v>
      </c>
      <c r="G95" s="417">
        <f>main1!Y134</f>
        <v>0</v>
      </c>
      <c r="H95" s="417" t="str">
        <f>main1!Z134</f>
        <v> </v>
      </c>
      <c r="I95" s="33">
        <f>main1!AA134</f>
        <v>0</v>
      </c>
      <c r="J95" s="33">
        <f>main1!AB134</f>
        <v>0</v>
      </c>
      <c r="K95" s="33" t="str">
        <f>main1!AC134</f>
        <v> </v>
      </c>
    </row>
    <row r="96" spans="1:11" ht="30">
      <c r="A96" s="153" t="s">
        <v>101</v>
      </c>
      <c r="B96" s="164" t="s">
        <v>97</v>
      </c>
      <c r="C96" s="417">
        <f>main1!U135</f>
        <v>103.5</v>
      </c>
      <c r="D96" s="417">
        <f>main1!V135</f>
        <v>284</v>
      </c>
      <c r="E96" s="417">
        <f>main1!W135</f>
        <v>284</v>
      </c>
      <c r="F96" s="417">
        <f>main1!X135</f>
        <v>0</v>
      </c>
      <c r="G96" s="417">
        <f>main1!Y135</f>
        <v>180.5</v>
      </c>
      <c r="H96" s="417" t="str">
        <f>main1!Z135</f>
        <v>&gt;200</v>
      </c>
      <c r="I96" s="33">
        <f>main1!AA135</f>
        <v>0</v>
      </c>
      <c r="J96" s="33">
        <f>main1!AB135</f>
        <v>284</v>
      </c>
      <c r="K96" s="33" t="str">
        <f>main1!AC135</f>
        <v> </v>
      </c>
    </row>
    <row r="97" spans="1:11" ht="15">
      <c r="A97" s="153" t="s">
        <v>102</v>
      </c>
      <c r="B97" s="164" t="s">
        <v>103</v>
      </c>
      <c r="C97" s="417">
        <f>main1!U136</f>
        <v>10</v>
      </c>
      <c r="D97" s="417">
        <f>main1!V136</f>
        <v>19.3</v>
      </c>
      <c r="E97" s="417">
        <f>main1!W136</f>
        <v>19.3</v>
      </c>
      <c r="F97" s="417">
        <f>main1!X136</f>
        <v>0</v>
      </c>
      <c r="G97" s="417">
        <f>main1!Y136</f>
        <v>9.3</v>
      </c>
      <c r="H97" s="417">
        <f>main1!Z136</f>
        <v>193.00000000000003</v>
      </c>
      <c r="I97" s="33">
        <f>main1!AA136</f>
        <v>0</v>
      </c>
      <c r="J97" s="33">
        <f>main1!AB136</f>
        <v>19.3</v>
      </c>
      <c r="K97" s="33" t="str">
        <f>main1!AC136</f>
        <v> </v>
      </c>
    </row>
    <row r="98" spans="1:11" ht="15">
      <c r="A98" s="173" t="s">
        <v>107</v>
      </c>
      <c r="B98" s="163" t="s">
        <v>106</v>
      </c>
      <c r="C98" s="424">
        <f>main1!U137</f>
        <v>0</v>
      </c>
      <c r="D98" s="424">
        <f>main1!V137</f>
        <v>31.69999999999999</v>
      </c>
      <c r="E98" s="424">
        <f>main1!W137</f>
        <v>5.599999999999994</v>
      </c>
      <c r="F98" s="424">
        <f>main1!X137</f>
        <v>26.099999999999994</v>
      </c>
      <c r="G98" s="424">
        <f>main1!Y137</f>
        <v>31.69999999999999</v>
      </c>
      <c r="H98" s="424" t="str">
        <f>main1!Z137</f>
        <v> </v>
      </c>
      <c r="I98" s="32">
        <f>main1!AA137</f>
        <v>0</v>
      </c>
      <c r="J98" s="32">
        <f>main1!AB137</f>
        <v>31.69999999999999</v>
      </c>
      <c r="K98" s="32" t="str">
        <f>main1!AC137</f>
        <v> </v>
      </c>
    </row>
    <row r="99" spans="1:11" ht="15">
      <c r="A99" s="153" t="s">
        <v>105</v>
      </c>
      <c r="B99" s="164" t="s">
        <v>287</v>
      </c>
      <c r="C99" s="417">
        <f>main1!U138</f>
        <v>0</v>
      </c>
      <c r="D99" s="417">
        <f>main1!V138</f>
        <v>230.2</v>
      </c>
      <c r="E99" s="417">
        <f>main1!W138</f>
        <v>6.599999999999994</v>
      </c>
      <c r="F99" s="417">
        <f>main1!X138</f>
        <v>223.6</v>
      </c>
      <c r="G99" s="417">
        <f>main1!Y138</f>
        <v>230.2</v>
      </c>
      <c r="H99" s="417" t="str">
        <f>main1!Z138</f>
        <v> </v>
      </c>
      <c r="I99" s="33">
        <f>main1!AA138</f>
        <v>0</v>
      </c>
      <c r="J99" s="33">
        <f>main1!AB138</f>
        <v>230.2</v>
      </c>
      <c r="K99" s="33" t="str">
        <f>main1!AC138</f>
        <v> </v>
      </c>
    </row>
    <row r="100" spans="1:11" ht="15">
      <c r="A100" s="153" t="s">
        <v>108</v>
      </c>
      <c r="B100" s="164" t="s">
        <v>288</v>
      </c>
      <c r="C100" s="417">
        <f>main1!U139</f>
        <v>0</v>
      </c>
      <c r="D100" s="417">
        <f>main1!V139</f>
        <v>-198.5</v>
      </c>
      <c r="E100" s="417">
        <f>main1!W139</f>
        <v>-1</v>
      </c>
      <c r="F100" s="417">
        <f>main1!X139</f>
        <v>-197.5</v>
      </c>
      <c r="G100" s="417">
        <f>main1!Y139</f>
        <v>-198.5</v>
      </c>
      <c r="H100" s="417" t="str">
        <f>main1!Z139</f>
        <v> </v>
      </c>
      <c r="I100" s="33">
        <f>main1!AA139</f>
        <v>0</v>
      </c>
      <c r="J100" s="33">
        <f>main1!AB139</f>
        <v>-198.5</v>
      </c>
      <c r="K100" s="33" t="str">
        <f>main1!AC139</f>
        <v> </v>
      </c>
    </row>
    <row r="101" spans="1:11" ht="15.75" hidden="1">
      <c r="A101" s="103" t="s">
        <v>111</v>
      </c>
      <c r="B101" s="162" t="s">
        <v>109</v>
      </c>
      <c r="C101" s="424">
        <f>main1!U140</f>
        <v>0</v>
      </c>
      <c r="D101" s="424">
        <f>main1!V140</f>
        <v>0</v>
      </c>
      <c r="E101" s="424">
        <f>main1!W140</f>
        <v>0</v>
      </c>
      <c r="F101" s="424">
        <f>main1!X140</f>
        <v>0</v>
      </c>
      <c r="G101" s="424">
        <f>main1!Y140</f>
        <v>0</v>
      </c>
      <c r="H101" s="424" t="str">
        <f>main1!Z140</f>
        <v> </v>
      </c>
      <c r="I101" s="32">
        <f>main1!AA140</f>
        <v>0</v>
      </c>
      <c r="J101" s="32">
        <f>main1!AB140</f>
        <v>0</v>
      </c>
      <c r="K101" s="32" t="str">
        <f>main1!AC140</f>
        <v> </v>
      </c>
    </row>
    <row r="102" spans="1:11" ht="15" hidden="1">
      <c r="A102" s="106" t="s">
        <v>113</v>
      </c>
      <c r="B102" s="164" t="s">
        <v>112</v>
      </c>
      <c r="C102" s="417">
        <f>main1!U141</f>
        <v>0</v>
      </c>
      <c r="D102" s="417">
        <f>main1!V141</f>
        <v>0</v>
      </c>
      <c r="E102" s="417">
        <f>main1!W141</f>
        <v>0</v>
      </c>
      <c r="F102" s="417">
        <f>main1!X141</f>
        <v>0</v>
      </c>
      <c r="G102" s="417">
        <f>main1!Y141</f>
        <v>0</v>
      </c>
      <c r="H102" s="417" t="str">
        <f>main1!Z141</f>
        <v> </v>
      </c>
      <c r="I102" s="32">
        <f>main1!AA141</f>
        <v>0</v>
      </c>
      <c r="J102" s="32">
        <f>main1!AB141</f>
        <v>0</v>
      </c>
      <c r="K102" s="32" t="str">
        <f>main1!AC141</f>
        <v> </v>
      </c>
    </row>
    <row r="103" spans="1:11" ht="15" hidden="1">
      <c r="A103" s="106" t="s">
        <v>115</v>
      </c>
      <c r="B103" s="164" t="s">
        <v>114</v>
      </c>
      <c r="C103" s="417">
        <f>main1!U142</f>
        <v>0</v>
      </c>
      <c r="D103" s="417">
        <f>main1!V142</f>
        <v>0</v>
      </c>
      <c r="E103" s="417">
        <f>main1!W142</f>
        <v>0</v>
      </c>
      <c r="F103" s="417">
        <f>main1!X142</f>
        <v>0</v>
      </c>
      <c r="G103" s="417">
        <f>main1!Y142</f>
        <v>0</v>
      </c>
      <c r="H103" s="417" t="str">
        <f>main1!Z142</f>
        <v> </v>
      </c>
      <c r="I103" s="32">
        <f>main1!AA142</f>
        <v>0</v>
      </c>
      <c r="J103" s="32">
        <f>main1!AB142</f>
        <v>0</v>
      </c>
      <c r="K103" s="32" t="str">
        <f>main1!AC142</f>
        <v> </v>
      </c>
    </row>
    <row r="104" spans="1:11" ht="15.75">
      <c r="A104" s="103" t="s">
        <v>118</v>
      </c>
      <c r="B104" s="162" t="s">
        <v>110</v>
      </c>
      <c r="C104" s="424">
        <f>main1!U143</f>
        <v>0</v>
      </c>
      <c r="D104" s="424">
        <f>main1!V143</f>
        <v>0</v>
      </c>
      <c r="E104" s="424">
        <f>main1!W143</f>
        <v>25</v>
      </c>
      <c r="F104" s="424">
        <f>main1!X143</f>
        <v>0</v>
      </c>
      <c r="G104" s="424">
        <f>main1!Y143</f>
        <v>0</v>
      </c>
      <c r="H104" s="424" t="str">
        <f>main1!Z143</f>
        <v> </v>
      </c>
      <c r="I104" s="32">
        <f>main1!AA143</f>
        <v>0</v>
      </c>
      <c r="J104" s="32">
        <f>main1!AB143</f>
        <v>0</v>
      </c>
      <c r="K104" s="32" t="str">
        <f>main1!AC143</f>
        <v> </v>
      </c>
    </row>
    <row r="105" spans="1:11" ht="15" hidden="1">
      <c r="A105" s="153" t="s">
        <v>116</v>
      </c>
      <c r="B105" s="164" t="s">
        <v>117</v>
      </c>
      <c r="C105" s="417">
        <f>main1!U144</f>
        <v>0</v>
      </c>
      <c r="D105" s="417">
        <f>main1!V144</f>
        <v>0</v>
      </c>
      <c r="E105" s="417">
        <f>main1!W144</f>
        <v>0</v>
      </c>
      <c r="F105" s="417">
        <f>main1!X144</f>
        <v>0</v>
      </c>
      <c r="G105" s="417">
        <f>main1!Y144</f>
        <v>0</v>
      </c>
      <c r="H105" s="417" t="str">
        <f>main1!Z144</f>
        <v> </v>
      </c>
      <c r="I105" s="32">
        <f>main1!AA144</f>
        <v>0</v>
      </c>
      <c r="J105" s="32">
        <f>main1!AB144</f>
        <v>0</v>
      </c>
      <c r="K105" s="32" t="str">
        <f>main1!AC144</f>
        <v> </v>
      </c>
    </row>
    <row r="106" spans="1:11" ht="15">
      <c r="A106" s="153" t="s">
        <v>120</v>
      </c>
      <c r="B106" s="164" t="s">
        <v>119</v>
      </c>
      <c r="C106" s="417">
        <f>main1!U145</f>
        <v>0</v>
      </c>
      <c r="D106" s="417">
        <f>main1!V145</f>
        <v>0</v>
      </c>
      <c r="E106" s="417">
        <f>main1!W145</f>
        <v>25</v>
      </c>
      <c r="F106" s="417">
        <f>main1!X145</f>
        <v>0</v>
      </c>
      <c r="G106" s="417">
        <f>main1!Y145</f>
        <v>0</v>
      </c>
      <c r="H106" s="417" t="str">
        <f>main1!Z145</f>
        <v> </v>
      </c>
      <c r="I106" s="32">
        <f>main1!AA145</f>
        <v>0</v>
      </c>
      <c r="J106" s="32">
        <f>main1!AB145</f>
        <v>0</v>
      </c>
      <c r="K106" s="32" t="str">
        <f>main1!AC145</f>
        <v> </v>
      </c>
    </row>
    <row r="107" spans="1:11" ht="30" hidden="1">
      <c r="A107" s="153" t="s">
        <v>121</v>
      </c>
      <c r="B107" s="164" t="s">
        <v>122</v>
      </c>
      <c r="C107" s="417">
        <f>main1!U146</f>
        <v>0</v>
      </c>
      <c r="D107" s="417">
        <f>main1!V146</f>
        <v>0</v>
      </c>
      <c r="E107" s="417">
        <f>main1!W146</f>
        <v>0</v>
      </c>
      <c r="F107" s="417">
        <f>main1!X146</f>
        <v>0</v>
      </c>
      <c r="G107" s="417">
        <f>main1!Y146</f>
        <v>0</v>
      </c>
      <c r="H107" s="417" t="str">
        <f>main1!Z146</f>
        <v> </v>
      </c>
      <c r="I107" s="32">
        <f>main1!AA146</f>
        <v>0</v>
      </c>
      <c r="J107" s="32">
        <f>main1!AB146</f>
        <v>0</v>
      </c>
      <c r="K107" s="32" t="str">
        <f>main1!AC146</f>
        <v> </v>
      </c>
    </row>
    <row r="108" spans="1:11" ht="30" hidden="1">
      <c r="A108" s="153" t="s">
        <v>124</v>
      </c>
      <c r="B108" s="259" t="s">
        <v>123</v>
      </c>
      <c r="C108" s="417">
        <f>main1!U147</f>
        <v>0</v>
      </c>
      <c r="D108" s="417">
        <f>main1!V147</f>
        <v>0</v>
      </c>
      <c r="E108" s="417">
        <f>main1!W147</f>
        <v>0</v>
      </c>
      <c r="F108" s="417">
        <f>main1!X147</f>
        <v>0</v>
      </c>
      <c r="G108" s="417">
        <f>main1!Y147</f>
        <v>0</v>
      </c>
      <c r="H108" s="417" t="str">
        <f>main1!Z147</f>
        <v> </v>
      </c>
      <c r="I108" s="32">
        <f>main1!AA147</f>
        <v>0</v>
      </c>
      <c r="J108" s="32">
        <f>main1!AB147</f>
        <v>0</v>
      </c>
      <c r="K108" s="32" t="str">
        <f>main1!AC147</f>
        <v> </v>
      </c>
    </row>
    <row r="109" spans="1:11" ht="16.5" customHeight="1" hidden="1">
      <c r="A109" s="175" t="s">
        <v>129</v>
      </c>
      <c r="B109" s="162" t="s">
        <v>125</v>
      </c>
      <c r="C109" s="424">
        <f>main1!U148</f>
        <v>0</v>
      </c>
      <c r="D109" s="424">
        <f>main1!V148</f>
        <v>0</v>
      </c>
      <c r="E109" s="424">
        <f>main1!W148</f>
        <v>0</v>
      </c>
      <c r="F109" s="424">
        <f>main1!X148</f>
        <v>0</v>
      </c>
      <c r="G109" s="424">
        <f>main1!Y148</f>
        <v>0</v>
      </c>
      <c r="H109" s="424" t="str">
        <f>main1!Z148</f>
        <v> </v>
      </c>
      <c r="I109" s="32">
        <f>main1!AA148</f>
        <v>0</v>
      </c>
      <c r="J109" s="32">
        <f>main1!AB148</f>
        <v>0</v>
      </c>
      <c r="K109" s="32" t="str">
        <f>main1!AC148</f>
        <v> </v>
      </c>
    </row>
    <row r="110" spans="1:11" ht="15" hidden="1">
      <c r="A110" s="153" t="s">
        <v>126</v>
      </c>
      <c r="B110" s="164" t="s">
        <v>127</v>
      </c>
      <c r="C110" s="417">
        <f>main1!U149</f>
        <v>0</v>
      </c>
      <c r="D110" s="417">
        <f>main1!V149</f>
        <v>0</v>
      </c>
      <c r="E110" s="417">
        <f>main1!W149</f>
        <v>0</v>
      </c>
      <c r="F110" s="417">
        <f>main1!X149</f>
        <v>0</v>
      </c>
      <c r="G110" s="417">
        <f>main1!Y149</f>
        <v>0</v>
      </c>
      <c r="H110" s="417" t="str">
        <f>main1!Z149</f>
        <v> </v>
      </c>
      <c r="I110" s="33">
        <f>main1!AA149</f>
        <v>0</v>
      </c>
      <c r="J110" s="33">
        <f>main1!AB149</f>
        <v>0</v>
      </c>
      <c r="K110" s="33" t="str">
        <f>main1!AC149</f>
        <v> </v>
      </c>
    </row>
    <row r="111" spans="1:11" ht="15" hidden="1">
      <c r="A111" s="153" t="s">
        <v>128</v>
      </c>
      <c r="B111" s="164" t="s">
        <v>130</v>
      </c>
      <c r="C111" s="417">
        <f>main1!U150</f>
        <v>0</v>
      </c>
      <c r="D111" s="417">
        <f>main1!V150</f>
        <v>0</v>
      </c>
      <c r="E111" s="417">
        <f>main1!W150</f>
        <v>0</v>
      </c>
      <c r="F111" s="417">
        <f>main1!X150</f>
        <v>0</v>
      </c>
      <c r="G111" s="417">
        <f>main1!Y150</f>
        <v>0</v>
      </c>
      <c r="H111" s="417" t="str">
        <f>main1!Z150</f>
        <v> </v>
      </c>
      <c r="I111" s="33">
        <f>main1!AA150</f>
        <v>0</v>
      </c>
      <c r="J111" s="33">
        <f>main1!AB150</f>
        <v>0</v>
      </c>
      <c r="K111" s="33" t="str">
        <f>main1!AC150</f>
        <v> </v>
      </c>
    </row>
    <row r="112" spans="1:11" ht="15.75">
      <c r="A112" s="175" t="s">
        <v>134</v>
      </c>
      <c r="B112" s="162" t="s">
        <v>132</v>
      </c>
      <c r="C112" s="424">
        <f>main1!U151</f>
        <v>40.7</v>
      </c>
      <c r="D112" s="424">
        <f>main1!V151</f>
        <v>10.8</v>
      </c>
      <c r="E112" s="424">
        <f>main1!W151</f>
        <v>10.8</v>
      </c>
      <c r="F112" s="424">
        <f>main1!X151</f>
        <v>0</v>
      </c>
      <c r="G112" s="424">
        <f>main1!Y151</f>
        <v>-29.900000000000002</v>
      </c>
      <c r="H112" s="424">
        <f>main1!Z151</f>
        <v>26.535626535626534</v>
      </c>
      <c r="I112" s="32">
        <f>main1!AA151</f>
        <v>0</v>
      </c>
      <c r="J112" s="32">
        <f>main1!AB151</f>
        <v>10.8</v>
      </c>
      <c r="K112" s="32" t="str">
        <f>main1!AC151</f>
        <v> </v>
      </c>
    </row>
    <row r="113" spans="1:11" ht="30.75" customHeight="1">
      <c r="A113" s="153" t="s">
        <v>131</v>
      </c>
      <c r="B113" s="164" t="s">
        <v>133</v>
      </c>
      <c r="C113" s="638">
        <f>main1!U152</f>
        <v>40.7</v>
      </c>
      <c r="D113" s="638">
        <f>main1!V152</f>
        <v>10.8</v>
      </c>
      <c r="E113" s="638">
        <f>main1!W152</f>
        <v>10.8</v>
      </c>
      <c r="F113" s="638">
        <f>main1!X152</f>
        <v>0</v>
      </c>
      <c r="G113" s="431">
        <f>main1!Y152</f>
        <v>-29.900000000000002</v>
      </c>
      <c r="H113" s="431">
        <f>main1!Z152</f>
        <v>26.535626535626534</v>
      </c>
      <c r="I113" s="33">
        <f>main1!AA152</f>
        <v>0</v>
      </c>
      <c r="J113" s="33">
        <f>main1!AB152</f>
        <v>10.8</v>
      </c>
      <c r="K113" s="33" t="str">
        <f>main1!AC152</f>
        <v> </v>
      </c>
    </row>
    <row r="114" spans="1:11" ht="30" hidden="1">
      <c r="A114" s="153" t="s">
        <v>135</v>
      </c>
      <c r="B114" s="164" t="s">
        <v>136</v>
      </c>
      <c r="C114" s="431">
        <f>main1!U153</f>
        <v>0</v>
      </c>
      <c r="D114" s="431">
        <f>main1!V153</f>
        <v>0</v>
      </c>
      <c r="E114" s="431">
        <f>main1!W153</f>
        <v>0</v>
      </c>
      <c r="F114" s="431">
        <f>main1!X153</f>
        <v>0</v>
      </c>
      <c r="G114" s="431">
        <f>main1!Y153</f>
        <v>0</v>
      </c>
      <c r="H114" s="431" t="str">
        <f>main1!Z153</f>
        <v> </v>
      </c>
      <c r="I114" s="33">
        <f>main1!AA153</f>
        <v>0</v>
      </c>
      <c r="J114" s="33">
        <f>main1!AB153</f>
        <v>0</v>
      </c>
      <c r="K114" s="33" t="str">
        <f>main1!AC153</f>
        <v> </v>
      </c>
    </row>
    <row r="115" spans="1:11" ht="30" hidden="1">
      <c r="A115" s="153" t="s">
        <v>137</v>
      </c>
      <c r="B115" s="164" t="s">
        <v>138</v>
      </c>
      <c r="C115" s="431">
        <f>main1!U154</f>
        <v>0</v>
      </c>
      <c r="D115" s="431">
        <f>main1!V154</f>
        <v>0</v>
      </c>
      <c r="E115" s="431">
        <f>main1!W154</f>
        <v>0</v>
      </c>
      <c r="F115" s="431">
        <f>main1!X154</f>
        <v>0</v>
      </c>
      <c r="G115" s="431">
        <f>main1!Y154</f>
        <v>0</v>
      </c>
      <c r="H115" s="431" t="str">
        <f>main1!Z154</f>
        <v> </v>
      </c>
      <c r="I115" s="33">
        <f>main1!AA154</f>
        <v>0</v>
      </c>
      <c r="J115" s="33">
        <f>main1!AB154</f>
        <v>0</v>
      </c>
      <c r="K115" s="33" t="str">
        <f>main1!AC154</f>
        <v> </v>
      </c>
    </row>
    <row r="116" spans="1:11" ht="31.5">
      <c r="A116" s="175" t="s">
        <v>142</v>
      </c>
      <c r="B116" s="163" t="s">
        <v>140</v>
      </c>
      <c r="C116" s="424">
        <f>main1!U155</f>
        <v>-161.6</v>
      </c>
      <c r="D116" s="424">
        <f>main1!V155</f>
        <v>4.300000000000001</v>
      </c>
      <c r="E116" s="424">
        <f>main1!W155</f>
        <v>51.5</v>
      </c>
      <c r="F116" s="424">
        <f>main1!X155</f>
        <v>-47.2</v>
      </c>
      <c r="G116" s="424">
        <f>main1!Y155</f>
        <v>165.9</v>
      </c>
      <c r="H116" s="424" t="str">
        <f>main1!Z155</f>
        <v>&lt;0</v>
      </c>
      <c r="I116" s="32">
        <f>main1!AA155</f>
        <v>0</v>
      </c>
      <c r="J116" s="32">
        <f>main1!AB155</f>
        <v>4.300000000000001</v>
      </c>
      <c r="K116" s="32" t="str">
        <f>main1!AC155</f>
        <v> </v>
      </c>
    </row>
    <row r="117" spans="1:11" ht="15">
      <c r="A117" s="153" t="s">
        <v>139</v>
      </c>
      <c r="B117" s="164" t="s">
        <v>141</v>
      </c>
      <c r="C117" s="417">
        <f>main1!U156</f>
        <v>5.5</v>
      </c>
      <c r="D117" s="417">
        <f>main1!V156</f>
        <v>16.7</v>
      </c>
      <c r="E117" s="417">
        <f>main1!W156</f>
        <v>29.9</v>
      </c>
      <c r="F117" s="417">
        <f>main1!X156</f>
        <v>-13.2</v>
      </c>
      <c r="G117" s="417">
        <f>main1!Y156</f>
        <v>11.2</v>
      </c>
      <c r="H117" s="417" t="str">
        <f>main1!Z156</f>
        <v>&gt;200</v>
      </c>
      <c r="I117" s="33">
        <f>main1!AA156</f>
        <v>0</v>
      </c>
      <c r="J117" s="33">
        <f>main1!AB156</f>
        <v>16.7</v>
      </c>
      <c r="K117" s="33" t="str">
        <f>main1!AC156</f>
        <v> </v>
      </c>
    </row>
    <row r="118" spans="1:11" ht="15">
      <c r="A118" s="153" t="s">
        <v>143</v>
      </c>
      <c r="B118" s="164" t="s">
        <v>144</v>
      </c>
      <c r="C118" s="417">
        <f>main1!U157</f>
        <v>-167.1</v>
      </c>
      <c r="D118" s="417">
        <f>main1!V157</f>
        <v>-12.399999999999999</v>
      </c>
      <c r="E118" s="417">
        <f>main1!W157</f>
        <v>21.6</v>
      </c>
      <c r="F118" s="417">
        <f>main1!X157</f>
        <v>-34</v>
      </c>
      <c r="G118" s="417">
        <f>main1!Y157</f>
        <v>154.7</v>
      </c>
      <c r="H118" s="417">
        <f>main1!Z157</f>
        <v>7.4207061639736684</v>
      </c>
      <c r="I118" s="33">
        <f>main1!AA157</f>
        <v>0</v>
      </c>
      <c r="J118" s="33">
        <f>main1!AB157</f>
        <v>-12.399999999999999</v>
      </c>
      <c r="K118" s="33" t="str">
        <f>main1!AC157</f>
        <v> </v>
      </c>
    </row>
    <row r="119" spans="1:11" ht="15.75">
      <c r="A119" s="103" t="s">
        <v>146</v>
      </c>
      <c r="B119" s="162" t="s">
        <v>147</v>
      </c>
      <c r="C119" s="424">
        <f>main1!U158</f>
        <v>34.8</v>
      </c>
      <c r="D119" s="424">
        <f>main1!V158</f>
        <v>3.9</v>
      </c>
      <c r="E119" s="424">
        <f>main1!W158</f>
        <v>3.9</v>
      </c>
      <c r="F119" s="424">
        <f>main1!X158</f>
        <v>0</v>
      </c>
      <c r="G119" s="424">
        <f>main1!Y158</f>
        <v>-30.9</v>
      </c>
      <c r="H119" s="424">
        <f>main1!Z158</f>
        <v>11.206896551724139</v>
      </c>
      <c r="I119" s="32">
        <f>main1!AA158</f>
        <v>0</v>
      </c>
      <c r="J119" s="32">
        <f>main1!AB158</f>
        <v>3.9</v>
      </c>
      <c r="K119" s="32" t="str">
        <f>main1!AC158</f>
        <v> </v>
      </c>
    </row>
    <row r="120" spans="1:11" ht="15" hidden="1">
      <c r="A120" s="153" t="s">
        <v>145</v>
      </c>
      <c r="B120" s="164" t="s">
        <v>148</v>
      </c>
      <c r="C120" s="417">
        <f>main1!U159</f>
        <v>0</v>
      </c>
      <c r="D120" s="417">
        <f>main1!V159</f>
        <v>0</v>
      </c>
      <c r="E120" s="417">
        <f>main1!W159</f>
        <v>0</v>
      </c>
      <c r="F120" s="417">
        <f>main1!X159</f>
        <v>0</v>
      </c>
      <c r="G120" s="417">
        <f>main1!Y159</f>
        <v>0</v>
      </c>
      <c r="H120" s="417" t="str">
        <f>main1!Z159</f>
        <v> </v>
      </c>
      <c r="I120" s="32">
        <f>main1!AA159</f>
        <v>0</v>
      </c>
      <c r="J120" s="32">
        <f>main1!AB159</f>
        <v>0</v>
      </c>
      <c r="K120" s="32" t="str">
        <f>main1!AC159</f>
        <v> </v>
      </c>
    </row>
    <row r="121" spans="1:11" ht="15">
      <c r="A121" s="153" t="s">
        <v>149</v>
      </c>
      <c r="B121" s="164" t="s">
        <v>150</v>
      </c>
      <c r="C121" s="417">
        <f>main1!U160</f>
        <v>34.8</v>
      </c>
      <c r="D121" s="417">
        <f>main1!V160</f>
        <v>3.9</v>
      </c>
      <c r="E121" s="417">
        <f>main1!W160</f>
        <v>3.9</v>
      </c>
      <c r="F121" s="417">
        <f>main1!X160</f>
        <v>0</v>
      </c>
      <c r="G121" s="417">
        <f>main1!Y160</f>
        <v>-30.9</v>
      </c>
      <c r="H121" s="417">
        <f>main1!Z160</f>
        <v>11.206896551724139</v>
      </c>
      <c r="I121" s="32">
        <f>main1!AA160</f>
        <v>0</v>
      </c>
      <c r="J121" s="32">
        <f>main1!AB160</f>
        <v>3.9</v>
      </c>
      <c r="K121" s="32" t="str">
        <f>main1!AC160</f>
        <v> </v>
      </c>
    </row>
    <row r="122" spans="1:11" ht="30" hidden="1">
      <c r="A122" s="153" t="s">
        <v>152</v>
      </c>
      <c r="B122" s="164" t="s">
        <v>151</v>
      </c>
      <c r="C122" s="417">
        <f>main1!U161</f>
        <v>0</v>
      </c>
      <c r="D122" s="417">
        <f>main1!V161</f>
        <v>0</v>
      </c>
      <c r="E122" s="417">
        <f>main1!W161</f>
        <v>0</v>
      </c>
      <c r="F122" s="417">
        <f>main1!X161</f>
        <v>0</v>
      </c>
      <c r="G122" s="417">
        <f>main1!Y161</f>
        <v>0</v>
      </c>
      <c r="H122" s="417" t="str">
        <f>main1!Z161</f>
        <v> </v>
      </c>
      <c r="I122" s="32">
        <f>main1!AA161</f>
        <v>0</v>
      </c>
      <c r="J122" s="32">
        <f>main1!AB161</f>
        <v>0</v>
      </c>
      <c r="K122" s="32" t="str">
        <f>main1!AC161</f>
        <v> </v>
      </c>
    </row>
    <row r="123" spans="1:11" ht="15" hidden="1">
      <c r="A123" s="153" t="s">
        <v>153</v>
      </c>
      <c r="B123" s="164" t="s">
        <v>154</v>
      </c>
      <c r="C123" s="417">
        <f>main1!U162</f>
        <v>0</v>
      </c>
      <c r="D123" s="417">
        <f>main1!V162</f>
        <v>0</v>
      </c>
      <c r="E123" s="417">
        <f>main1!W162</f>
        <v>0</v>
      </c>
      <c r="F123" s="417">
        <f>main1!X162</f>
        <v>0</v>
      </c>
      <c r="G123" s="417">
        <f>main1!Y162</f>
        <v>0</v>
      </c>
      <c r="H123" s="417" t="str">
        <f>main1!Z162</f>
        <v> </v>
      </c>
      <c r="I123" s="32">
        <f>main1!AA162</f>
        <v>0</v>
      </c>
      <c r="J123" s="32">
        <f>main1!AB162</f>
        <v>0</v>
      </c>
      <c r="K123" s="32" t="str">
        <f>main1!AC162</f>
        <v> </v>
      </c>
    </row>
    <row r="124" spans="1:11" ht="15.75" hidden="1">
      <c r="A124" s="103" t="s">
        <v>157</v>
      </c>
      <c r="B124" s="162" t="s">
        <v>155</v>
      </c>
      <c r="C124" s="424">
        <f>main1!U163</f>
        <v>0</v>
      </c>
      <c r="D124" s="424">
        <f>main1!V163</f>
        <v>0</v>
      </c>
      <c r="E124" s="424">
        <f>main1!W163</f>
        <v>0</v>
      </c>
      <c r="F124" s="424">
        <f>main1!X163</f>
        <v>0</v>
      </c>
      <c r="G124" s="424">
        <f>main1!Y163</f>
        <v>0</v>
      </c>
      <c r="H124" s="424" t="str">
        <f>main1!Z163</f>
        <v> </v>
      </c>
      <c r="I124" s="32">
        <f>main1!AA163</f>
        <v>0</v>
      </c>
      <c r="J124" s="32">
        <f>main1!AB163</f>
        <v>0</v>
      </c>
      <c r="K124" s="32" t="str">
        <f>main1!AC163</f>
        <v> </v>
      </c>
    </row>
    <row r="125" spans="1:11" ht="15" hidden="1">
      <c r="A125" s="153" t="s">
        <v>156</v>
      </c>
      <c r="B125" s="164" t="s">
        <v>158</v>
      </c>
      <c r="C125" s="424">
        <f>main1!U164</f>
        <v>0</v>
      </c>
      <c r="D125" s="424">
        <f>main1!V164</f>
        <v>0</v>
      </c>
      <c r="E125" s="424">
        <f>main1!W164</f>
        <v>0</v>
      </c>
      <c r="F125" s="424">
        <f>main1!X164</f>
        <v>0</v>
      </c>
      <c r="G125" s="424">
        <f>main1!Y164</f>
        <v>0</v>
      </c>
      <c r="H125" s="424" t="str">
        <f>main1!Z164</f>
        <v> </v>
      </c>
      <c r="I125" s="32">
        <f>main1!AA164</f>
        <v>0</v>
      </c>
      <c r="J125" s="32">
        <f>main1!AB164</f>
        <v>0</v>
      </c>
      <c r="K125" s="32" t="str">
        <f>main1!AC164</f>
        <v> </v>
      </c>
    </row>
    <row r="126" spans="1:11" ht="17.25">
      <c r="A126" s="467" t="s">
        <v>159</v>
      </c>
      <c r="B126" s="468" t="s">
        <v>104</v>
      </c>
      <c r="C126" s="469">
        <f>main1!U165</f>
        <v>2867.2</v>
      </c>
      <c r="D126" s="469">
        <f>main1!V165</f>
        <v>1221</v>
      </c>
      <c r="E126" s="469">
        <f>main1!W165</f>
        <v>810.6</v>
      </c>
      <c r="F126" s="469">
        <f>main1!X165</f>
        <v>385.4</v>
      </c>
      <c r="G126" s="469">
        <f>main1!Y165</f>
        <v>-1646.1999999999998</v>
      </c>
      <c r="H126" s="469">
        <f>main1!Z165</f>
        <v>42.58510044642858</v>
      </c>
      <c r="I126" s="44">
        <f>main1!AA165</f>
        <v>0</v>
      </c>
      <c r="J126" s="44">
        <f>main1!AB165</f>
        <v>1221</v>
      </c>
      <c r="K126" s="44" t="str">
        <f>main1!AC165</f>
        <v> </v>
      </c>
    </row>
    <row r="127" spans="1:11" ht="15">
      <c r="A127" s="172" t="s">
        <v>161</v>
      </c>
      <c r="B127" s="163" t="s">
        <v>162</v>
      </c>
      <c r="C127" s="424">
        <f>main1!U166</f>
        <v>0</v>
      </c>
      <c r="D127" s="424">
        <f>main1!V166</f>
        <v>1305</v>
      </c>
      <c r="E127" s="424">
        <f>main1!W166</f>
        <v>1305</v>
      </c>
      <c r="F127" s="424">
        <f>main1!X166</f>
        <v>0</v>
      </c>
      <c r="G127" s="424">
        <f>main1!Y166</f>
        <v>1305</v>
      </c>
      <c r="H127" s="424" t="str">
        <f>main1!Z166</f>
        <v> </v>
      </c>
      <c r="I127" s="32">
        <f>main1!AA166</f>
        <v>0</v>
      </c>
      <c r="J127" s="32">
        <f>main1!AB166</f>
        <v>1305</v>
      </c>
      <c r="K127" s="32" t="str">
        <f>main1!AC166</f>
        <v> </v>
      </c>
    </row>
    <row r="128" spans="1:11" ht="15">
      <c r="A128" s="153" t="s">
        <v>255</v>
      </c>
      <c r="B128" s="164" t="s">
        <v>163</v>
      </c>
      <c r="C128" s="417">
        <f>main1!U167</f>
        <v>0</v>
      </c>
      <c r="D128" s="417">
        <f>main1!V167</f>
        <v>1305</v>
      </c>
      <c r="E128" s="417">
        <f>main1!W167</f>
        <v>1305</v>
      </c>
      <c r="F128" s="417">
        <f>main1!X167</f>
        <v>0</v>
      </c>
      <c r="G128" s="417">
        <f>main1!Y167</f>
        <v>1305</v>
      </c>
      <c r="H128" s="417" t="str">
        <f>main1!Z167</f>
        <v> </v>
      </c>
      <c r="I128" s="33">
        <f>main1!AA167</f>
        <v>0</v>
      </c>
      <c r="J128" s="33">
        <f>main1!AB167</f>
        <v>1305</v>
      </c>
      <c r="K128" s="33" t="str">
        <f>main1!AC167</f>
        <v> </v>
      </c>
    </row>
    <row r="129" spans="1:11" ht="15" hidden="1">
      <c r="A129" s="153" t="s">
        <v>99</v>
      </c>
      <c r="B129" s="164" t="s">
        <v>164</v>
      </c>
      <c r="C129" s="417">
        <f>main1!U168</f>
        <v>0</v>
      </c>
      <c r="D129" s="417">
        <f>main1!V168</f>
        <v>0</v>
      </c>
      <c r="E129" s="417">
        <f>main1!W168</f>
        <v>0</v>
      </c>
      <c r="F129" s="417">
        <f>main1!X168</f>
        <v>0</v>
      </c>
      <c r="G129" s="417">
        <f>main1!Y168</f>
        <v>0</v>
      </c>
      <c r="H129" s="417" t="str">
        <f>main1!Z168</f>
        <v> </v>
      </c>
      <c r="I129" s="33">
        <f>main1!AA168</f>
        <v>0</v>
      </c>
      <c r="J129" s="33">
        <f>main1!AB168</f>
        <v>0</v>
      </c>
      <c r="K129" s="33" t="str">
        <f>main1!AC168</f>
        <v> </v>
      </c>
    </row>
    <row r="130" spans="1:11" ht="15">
      <c r="A130" s="153" t="s">
        <v>165</v>
      </c>
      <c r="B130" s="164" t="s">
        <v>166</v>
      </c>
      <c r="C130" s="417">
        <f>main1!U169</f>
        <v>0</v>
      </c>
      <c r="D130" s="417">
        <f>main1!V169</f>
        <v>0</v>
      </c>
      <c r="E130" s="417">
        <f>main1!W169</f>
        <v>0</v>
      </c>
      <c r="F130" s="417">
        <f>main1!X169</f>
        <v>0</v>
      </c>
      <c r="G130" s="417">
        <f>main1!Y169</f>
        <v>0</v>
      </c>
      <c r="H130" s="417" t="str">
        <f>main1!Z169</f>
        <v> </v>
      </c>
      <c r="I130" s="33">
        <f>main1!AA169</f>
        <v>0</v>
      </c>
      <c r="J130" s="33">
        <f>main1!AB169</f>
        <v>0</v>
      </c>
      <c r="K130" s="33" t="str">
        <f>main1!AC169</f>
        <v> </v>
      </c>
    </row>
    <row r="131" spans="1:11" ht="15">
      <c r="A131" s="176" t="s">
        <v>169</v>
      </c>
      <c r="B131" s="163" t="s">
        <v>167</v>
      </c>
      <c r="C131" s="424">
        <f>main1!U170</f>
        <v>0</v>
      </c>
      <c r="D131" s="424">
        <f>main1!V170</f>
        <v>0</v>
      </c>
      <c r="E131" s="424">
        <f>main1!W170</f>
        <v>-25</v>
      </c>
      <c r="F131" s="424">
        <f>main1!X170</f>
        <v>0</v>
      </c>
      <c r="G131" s="424">
        <f>main1!Y170</f>
        <v>0</v>
      </c>
      <c r="H131" s="424" t="str">
        <f>main1!Z170</f>
        <v> </v>
      </c>
      <c r="I131" s="32">
        <f>main1!AA170</f>
        <v>0</v>
      </c>
      <c r="J131" s="32">
        <f>main1!AB170</f>
        <v>0</v>
      </c>
      <c r="K131" s="32" t="str">
        <f>main1!AC170</f>
        <v> </v>
      </c>
    </row>
    <row r="132" spans="1:11" ht="15" hidden="1">
      <c r="A132" s="153" t="s">
        <v>168</v>
      </c>
      <c r="B132" s="164" t="s">
        <v>170</v>
      </c>
      <c r="C132" s="417">
        <f>main1!U171</f>
        <v>0</v>
      </c>
      <c r="D132" s="417">
        <f>main1!V171</f>
        <v>0</v>
      </c>
      <c r="E132" s="417">
        <f>main1!W171</f>
        <v>0</v>
      </c>
      <c r="F132" s="417">
        <f>main1!X171</f>
        <v>0</v>
      </c>
      <c r="G132" s="417">
        <f>main1!Y171</f>
        <v>0</v>
      </c>
      <c r="H132" s="417" t="str">
        <f>main1!Z171</f>
        <v> </v>
      </c>
      <c r="I132" s="32">
        <f>main1!AA171</f>
        <v>0</v>
      </c>
      <c r="J132" s="32">
        <f>main1!AB171</f>
        <v>0</v>
      </c>
      <c r="K132" s="32" t="str">
        <f>main1!AC171</f>
        <v> </v>
      </c>
    </row>
    <row r="133" spans="1:11" ht="15">
      <c r="A133" s="153" t="s">
        <v>171</v>
      </c>
      <c r="B133" s="164" t="s">
        <v>172</v>
      </c>
      <c r="C133" s="417">
        <f>main1!U172</f>
        <v>0</v>
      </c>
      <c r="D133" s="417">
        <f>main1!V172</f>
        <v>0</v>
      </c>
      <c r="E133" s="417">
        <f>main1!W172</f>
        <v>-25</v>
      </c>
      <c r="F133" s="417">
        <f>main1!X172</f>
        <v>0</v>
      </c>
      <c r="G133" s="417">
        <f>main1!Y172</f>
        <v>0</v>
      </c>
      <c r="H133" s="417" t="str">
        <f>main1!Z172</f>
        <v> </v>
      </c>
      <c r="I133" s="32">
        <f>main1!AA172</f>
        <v>0</v>
      </c>
      <c r="J133" s="32">
        <f>main1!AB172</f>
        <v>0</v>
      </c>
      <c r="K133" s="32" t="str">
        <f>main1!AC172</f>
        <v> </v>
      </c>
    </row>
    <row r="134" spans="1:11" ht="30" hidden="1">
      <c r="A134" s="153" t="s">
        <v>175</v>
      </c>
      <c r="B134" s="164" t="s">
        <v>173</v>
      </c>
      <c r="C134" s="417">
        <f>main1!U173</f>
        <v>0</v>
      </c>
      <c r="D134" s="417">
        <f>main1!V173</f>
        <v>0</v>
      </c>
      <c r="E134" s="417">
        <f>main1!W173</f>
        <v>0</v>
      </c>
      <c r="F134" s="417">
        <f>main1!X173</f>
        <v>0</v>
      </c>
      <c r="G134" s="417">
        <f>main1!Y173</f>
        <v>0</v>
      </c>
      <c r="H134" s="417" t="str">
        <f>main1!Z173</f>
        <v> </v>
      </c>
      <c r="I134" s="32">
        <f>main1!AA173</f>
        <v>0</v>
      </c>
      <c r="J134" s="32">
        <f>main1!AB173</f>
        <v>0</v>
      </c>
      <c r="K134" s="32" t="str">
        <f>main1!AC173</f>
        <v> </v>
      </c>
    </row>
    <row r="135" spans="1:11" ht="30" hidden="1">
      <c r="A135" s="153" t="s">
        <v>176</v>
      </c>
      <c r="B135" s="164" t="s">
        <v>174</v>
      </c>
      <c r="C135" s="417">
        <f>main1!U174</f>
        <v>0</v>
      </c>
      <c r="D135" s="417">
        <f>main1!V174</f>
        <v>0</v>
      </c>
      <c r="E135" s="417">
        <f>main1!W174</f>
        <v>0</v>
      </c>
      <c r="F135" s="417">
        <f>main1!X174</f>
        <v>0</v>
      </c>
      <c r="G135" s="417">
        <f>main1!Y174</f>
        <v>0</v>
      </c>
      <c r="H135" s="417" t="str">
        <f>main1!Z174</f>
        <v> </v>
      </c>
      <c r="I135" s="32">
        <f>main1!AA174</f>
        <v>0</v>
      </c>
      <c r="J135" s="32">
        <f>main1!AB174</f>
        <v>0</v>
      </c>
      <c r="K135" s="32" t="str">
        <f>main1!AC174</f>
        <v> </v>
      </c>
    </row>
    <row r="136" spans="1:11" ht="28.5">
      <c r="A136" s="176" t="s">
        <v>180</v>
      </c>
      <c r="B136" s="163" t="s">
        <v>178</v>
      </c>
      <c r="C136" s="424">
        <f>main1!U175</f>
        <v>0</v>
      </c>
      <c r="D136" s="424">
        <f>main1!V175</f>
        <v>-60.7</v>
      </c>
      <c r="E136" s="424">
        <f>main1!W175</f>
        <v>-60.7</v>
      </c>
      <c r="F136" s="424">
        <f>main1!X175</f>
        <v>0</v>
      </c>
      <c r="G136" s="424">
        <f>main1!Y175</f>
        <v>-60.7</v>
      </c>
      <c r="H136" s="424" t="str">
        <f>main1!Z175</f>
        <v> </v>
      </c>
      <c r="I136" s="32">
        <f>main1!AA175</f>
        <v>0</v>
      </c>
      <c r="J136" s="32">
        <f>main1!AB175</f>
        <v>-60.7</v>
      </c>
      <c r="K136" s="32" t="str">
        <f>main1!AC175</f>
        <v> </v>
      </c>
    </row>
    <row r="137" spans="1:11" ht="15">
      <c r="A137" s="153" t="s">
        <v>177</v>
      </c>
      <c r="B137" s="164" t="s">
        <v>179</v>
      </c>
      <c r="C137" s="417">
        <f>main1!U176</f>
        <v>0</v>
      </c>
      <c r="D137" s="417">
        <f>main1!V176</f>
        <v>-60.7</v>
      </c>
      <c r="E137" s="417">
        <f>main1!W176</f>
        <v>-60.7</v>
      </c>
      <c r="F137" s="417">
        <f>main1!X176</f>
        <v>0</v>
      </c>
      <c r="G137" s="417">
        <f>main1!Y176</f>
        <v>-60.7</v>
      </c>
      <c r="H137" s="417" t="str">
        <f>main1!Z176</f>
        <v> </v>
      </c>
      <c r="I137" s="33">
        <f>main1!AA176</f>
        <v>0</v>
      </c>
      <c r="J137" s="33">
        <f>main1!AB176</f>
        <v>-60.7</v>
      </c>
      <c r="K137" s="33" t="str">
        <f>main1!AC176</f>
        <v> </v>
      </c>
    </row>
    <row r="138" spans="1:11" ht="15" hidden="1">
      <c r="A138" s="153" t="s">
        <v>181</v>
      </c>
      <c r="B138" s="164" t="s">
        <v>182</v>
      </c>
      <c r="C138" s="417">
        <f>main1!U177</f>
        <v>0</v>
      </c>
      <c r="D138" s="417">
        <f>main1!V177</f>
        <v>0</v>
      </c>
      <c r="E138" s="417">
        <f>main1!W177</f>
        <v>0</v>
      </c>
      <c r="F138" s="417">
        <f>main1!X177</f>
        <v>0</v>
      </c>
      <c r="G138" s="417">
        <f>main1!Y177</f>
        <v>0</v>
      </c>
      <c r="H138" s="417" t="str">
        <f>main1!Z177</f>
        <v> </v>
      </c>
      <c r="I138" s="32">
        <f>main1!AA177</f>
        <v>0</v>
      </c>
      <c r="J138" s="32">
        <f>main1!AB177</f>
        <v>0</v>
      </c>
      <c r="K138" s="32" t="str">
        <f>main1!AC177</f>
        <v> </v>
      </c>
    </row>
    <row r="139" spans="1:11" ht="30" hidden="1">
      <c r="A139" s="153" t="s">
        <v>183</v>
      </c>
      <c r="B139" s="164" t="s">
        <v>184</v>
      </c>
      <c r="C139" s="417">
        <f>main1!U178</f>
        <v>0</v>
      </c>
      <c r="D139" s="417">
        <f>main1!V178</f>
        <v>0</v>
      </c>
      <c r="E139" s="417">
        <f>main1!W178</f>
        <v>0</v>
      </c>
      <c r="F139" s="417">
        <f>main1!X178</f>
        <v>0</v>
      </c>
      <c r="G139" s="417">
        <f>main1!Y178</f>
        <v>0</v>
      </c>
      <c r="H139" s="417" t="str">
        <f>main1!Z178</f>
        <v> </v>
      </c>
      <c r="I139" s="32">
        <f>main1!AA178</f>
        <v>0</v>
      </c>
      <c r="J139" s="32">
        <f>main1!AB178</f>
        <v>0</v>
      </c>
      <c r="K139" s="32" t="str">
        <f>main1!AC178</f>
        <v> </v>
      </c>
    </row>
    <row r="140" spans="1:11" ht="15" hidden="1">
      <c r="A140" s="153" t="s">
        <v>185</v>
      </c>
      <c r="B140" s="164" t="s">
        <v>186</v>
      </c>
      <c r="C140" s="417">
        <f>main1!U179</f>
        <v>0</v>
      </c>
      <c r="D140" s="417">
        <f>main1!V179</f>
        <v>0</v>
      </c>
      <c r="E140" s="417">
        <f>main1!W179</f>
        <v>0</v>
      </c>
      <c r="F140" s="417">
        <f>main1!X179</f>
        <v>0</v>
      </c>
      <c r="G140" s="417">
        <f>main1!Y179</f>
        <v>0</v>
      </c>
      <c r="H140" s="417" t="str">
        <f>main1!Z179</f>
        <v> </v>
      </c>
      <c r="I140" s="32">
        <f>main1!AA179</f>
        <v>0</v>
      </c>
      <c r="J140" s="32">
        <f>main1!AB179</f>
        <v>0</v>
      </c>
      <c r="K140" s="32" t="str">
        <f>main1!AC179</f>
        <v> </v>
      </c>
    </row>
    <row r="141" spans="1:11" ht="30" hidden="1">
      <c r="A141" s="153" t="s">
        <v>187</v>
      </c>
      <c r="B141" s="164" t="s">
        <v>188</v>
      </c>
      <c r="C141" s="417">
        <f>main1!U180</f>
        <v>0</v>
      </c>
      <c r="D141" s="417">
        <f>main1!V180</f>
        <v>0</v>
      </c>
      <c r="E141" s="417">
        <f>main1!W180</f>
        <v>0</v>
      </c>
      <c r="F141" s="417">
        <f>main1!X180</f>
        <v>0</v>
      </c>
      <c r="G141" s="417">
        <f>main1!Y180</f>
        <v>0</v>
      </c>
      <c r="H141" s="417" t="str">
        <f>main1!Z180</f>
        <v> </v>
      </c>
      <c r="I141" s="32">
        <f>main1!AA180</f>
        <v>0</v>
      </c>
      <c r="J141" s="32">
        <f>main1!AB180</f>
        <v>0</v>
      </c>
      <c r="K141" s="32" t="str">
        <f>main1!AC180</f>
        <v> </v>
      </c>
    </row>
    <row r="142" spans="1:11" ht="15" hidden="1">
      <c r="A142" s="176" t="s">
        <v>134</v>
      </c>
      <c r="B142" s="163" t="s">
        <v>189</v>
      </c>
      <c r="C142" s="424">
        <f>main1!U181</f>
        <v>0</v>
      </c>
      <c r="D142" s="424">
        <f>main1!V181</f>
        <v>0</v>
      </c>
      <c r="E142" s="424">
        <f>main1!W181</f>
        <v>0</v>
      </c>
      <c r="F142" s="424">
        <f>main1!X181</f>
        <v>0</v>
      </c>
      <c r="G142" s="424">
        <f>main1!Y181</f>
        <v>0</v>
      </c>
      <c r="H142" s="424" t="str">
        <f>main1!Z181</f>
        <v> </v>
      </c>
      <c r="I142" s="32">
        <f>main1!AA181</f>
        <v>0</v>
      </c>
      <c r="J142" s="32">
        <f>main1!AB181</f>
        <v>0</v>
      </c>
      <c r="K142" s="32" t="str">
        <f>main1!AC181</f>
        <v> </v>
      </c>
    </row>
    <row r="143" spans="1:11" ht="30" hidden="1">
      <c r="A143" s="153" t="s">
        <v>131</v>
      </c>
      <c r="B143" s="164" t="s">
        <v>190</v>
      </c>
      <c r="C143" s="417">
        <f>main1!U182</f>
        <v>0</v>
      </c>
      <c r="D143" s="417">
        <f>main1!V182</f>
        <v>0</v>
      </c>
      <c r="E143" s="417">
        <f>main1!W182</f>
        <v>0</v>
      </c>
      <c r="F143" s="417">
        <f>main1!X182</f>
        <v>0</v>
      </c>
      <c r="G143" s="417">
        <f>main1!Y182</f>
        <v>0</v>
      </c>
      <c r="H143" s="417" t="str">
        <f>main1!Z182</f>
        <v> </v>
      </c>
      <c r="I143" s="32">
        <f>main1!AA182</f>
        <v>0</v>
      </c>
      <c r="J143" s="32">
        <f>main1!AB182</f>
        <v>0</v>
      </c>
      <c r="K143" s="32" t="str">
        <f>main1!AC182</f>
        <v> </v>
      </c>
    </row>
    <row r="144" spans="1:11" ht="30" hidden="1">
      <c r="A144" s="153" t="s">
        <v>135</v>
      </c>
      <c r="B144" s="164" t="s">
        <v>191</v>
      </c>
      <c r="C144" s="417">
        <f>main1!U183</f>
        <v>0</v>
      </c>
      <c r="D144" s="417">
        <f>main1!V183</f>
        <v>0</v>
      </c>
      <c r="E144" s="417">
        <f>main1!W183</f>
        <v>0</v>
      </c>
      <c r="F144" s="417">
        <f>main1!X183</f>
        <v>0</v>
      </c>
      <c r="G144" s="417">
        <f>main1!Y183</f>
        <v>0</v>
      </c>
      <c r="H144" s="417" t="str">
        <f>main1!Z183</f>
        <v> </v>
      </c>
      <c r="I144" s="32">
        <f>main1!AA183</f>
        <v>0</v>
      </c>
      <c r="J144" s="32">
        <f>main1!AB183</f>
        <v>0</v>
      </c>
      <c r="K144" s="32" t="str">
        <f>main1!AC183</f>
        <v> </v>
      </c>
    </row>
    <row r="145" spans="1:11" ht="30" hidden="1">
      <c r="A145" s="153" t="s">
        <v>137</v>
      </c>
      <c r="B145" s="164" t="s">
        <v>192</v>
      </c>
      <c r="C145" s="417">
        <f>main1!U184</f>
        <v>0</v>
      </c>
      <c r="D145" s="417">
        <f>main1!V184</f>
        <v>0</v>
      </c>
      <c r="E145" s="417">
        <f>main1!W184</f>
        <v>0</v>
      </c>
      <c r="F145" s="417">
        <f>main1!X184</f>
        <v>0</v>
      </c>
      <c r="G145" s="417">
        <f>main1!Y184</f>
        <v>0</v>
      </c>
      <c r="H145" s="417" t="str">
        <f>main1!Z184</f>
        <v> </v>
      </c>
      <c r="I145" s="32">
        <f>main1!AA184</f>
        <v>0</v>
      </c>
      <c r="J145" s="32">
        <f>main1!AB184</f>
        <v>0</v>
      </c>
      <c r="K145" s="32" t="str">
        <f>main1!AC184</f>
        <v> </v>
      </c>
    </row>
    <row r="146" spans="1:11" ht="31.5" hidden="1">
      <c r="A146" s="175" t="s">
        <v>196</v>
      </c>
      <c r="B146" s="163" t="s">
        <v>194</v>
      </c>
      <c r="C146" s="424">
        <f>main1!U185</f>
        <v>0</v>
      </c>
      <c r="D146" s="424">
        <f>main1!V185</f>
        <v>0</v>
      </c>
      <c r="E146" s="424">
        <f>main1!W185</f>
        <v>0</v>
      </c>
      <c r="F146" s="424">
        <f>main1!X185</f>
        <v>0</v>
      </c>
      <c r="G146" s="424">
        <f>main1!Y185</f>
        <v>0</v>
      </c>
      <c r="H146" s="424" t="str">
        <f>main1!Z185</f>
        <v> </v>
      </c>
      <c r="I146" s="32">
        <f>main1!AA185</f>
        <v>0</v>
      </c>
      <c r="J146" s="32">
        <f>main1!AB185</f>
        <v>0</v>
      </c>
      <c r="K146" s="32" t="str">
        <f>main1!AC185</f>
        <v> </v>
      </c>
    </row>
    <row r="147" spans="1:11" ht="30" hidden="1">
      <c r="A147" s="153" t="s">
        <v>193</v>
      </c>
      <c r="B147" s="164" t="s">
        <v>195</v>
      </c>
      <c r="C147" s="417">
        <f>main1!U186</f>
        <v>0</v>
      </c>
      <c r="D147" s="417">
        <f>main1!V186</f>
        <v>0</v>
      </c>
      <c r="E147" s="417">
        <f>main1!W186</f>
        <v>0</v>
      </c>
      <c r="F147" s="417">
        <f>main1!X186</f>
        <v>0</v>
      </c>
      <c r="G147" s="417">
        <f>main1!Y186</f>
        <v>0</v>
      </c>
      <c r="H147" s="417" t="str">
        <f>main1!Z186</f>
        <v> </v>
      </c>
      <c r="I147" s="32">
        <f>main1!AA186</f>
        <v>0</v>
      </c>
      <c r="J147" s="32">
        <f>main1!AB186</f>
        <v>0</v>
      </c>
      <c r="K147" s="32" t="str">
        <f>main1!AC186</f>
        <v> </v>
      </c>
    </row>
    <row r="148" spans="1:11" ht="15" hidden="1">
      <c r="A148" s="153" t="s">
        <v>143</v>
      </c>
      <c r="B148" s="164" t="s">
        <v>197</v>
      </c>
      <c r="C148" s="417">
        <f>main1!U187</f>
        <v>0</v>
      </c>
      <c r="D148" s="417">
        <f>main1!V187</f>
        <v>0</v>
      </c>
      <c r="E148" s="417">
        <f>main1!W187</f>
        <v>0</v>
      </c>
      <c r="F148" s="417">
        <f>main1!X187</f>
        <v>0</v>
      </c>
      <c r="G148" s="417">
        <f>main1!Y187</f>
        <v>0</v>
      </c>
      <c r="H148" s="417" t="str">
        <f>main1!Z187</f>
        <v> </v>
      </c>
      <c r="I148" s="32">
        <f>main1!AA187</f>
        <v>0</v>
      </c>
      <c r="J148" s="32">
        <f>main1!AB187</f>
        <v>0</v>
      </c>
      <c r="K148" s="32" t="str">
        <f>main1!AC187</f>
        <v> </v>
      </c>
    </row>
    <row r="149" spans="1:11" ht="15.75" hidden="1">
      <c r="A149" s="103" t="s">
        <v>199</v>
      </c>
      <c r="B149" s="162" t="s">
        <v>200</v>
      </c>
      <c r="C149" s="424">
        <f>main1!U188</f>
        <v>0</v>
      </c>
      <c r="D149" s="424">
        <f>main1!V188</f>
        <v>0</v>
      </c>
      <c r="E149" s="424">
        <f>main1!W188</f>
        <v>0</v>
      </c>
      <c r="F149" s="424">
        <f>main1!X188</f>
        <v>0</v>
      </c>
      <c r="G149" s="424">
        <f>main1!Y188</f>
        <v>0</v>
      </c>
      <c r="H149" s="424" t="str">
        <f>main1!Z188</f>
        <v> </v>
      </c>
      <c r="I149" s="32">
        <f>main1!AA188</f>
        <v>0</v>
      </c>
      <c r="J149" s="32">
        <f>main1!AB188</f>
        <v>0</v>
      </c>
      <c r="K149" s="32" t="str">
        <f>main1!AC188</f>
        <v> </v>
      </c>
    </row>
    <row r="150" spans="1:11" ht="15" hidden="1">
      <c r="A150" s="153" t="s">
        <v>198</v>
      </c>
      <c r="B150" s="164" t="s">
        <v>201</v>
      </c>
      <c r="C150" s="417">
        <f>main1!U189</f>
        <v>0</v>
      </c>
      <c r="D150" s="417">
        <f>main1!V189</f>
        <v>0</v>
      </c>
      <c r="E150" s="417">
        <f>main1!W189</f>
        <v>0</v>
      </c>
      <c r="F150" s="417">
        <f>main1!X189</f>
        <v>0</v>
      </c>
      <c r="G150" s="417">
        <f>main1!Y189</f>
        <v>0</v>
      </c>
      <c r="H150" s="417" t="str">
        <f>main1!Z189</f>
        <v> </v>
      </c>
      <c r="I150" s="32">
        <f>main1!AA189</f>
        <v>0</v>
      </c>
      <c r="J150" s="32">
        <f>main1!AB189</f>
        <v>0</v>
      </c>
      <c r="K150" s="32" t="str">
        <f>main1!AC189</f>
        <v> </v>
      </c>
    </row>
    <row r="151" spans="1:11" ht="15" hidden="1">
      <c r="A151" s="153" t="s">
        <v>202</v>
      </c>
      <c r="B151" s="164" t="s">
        <v>203</v>
      </c>
      <c r="C151" s="417">
        <f>main1!U190</f>
        <v>0</v>
      </c>
      <c r="D151" s="417">
        <f>main1!V190</f>
        <v>0</v>
      </c>
      <c r="E151" s="417">
        <f>main1!W190</f>
        <v>0</v>
      </c>
      <c r="F151" s="417">
        <f>main1!X190</f>
        <v>0</v>
      </c>
      <c r="G151" s="417">
        <f>main1!Y190</f>
        <v>0</v>
      </c>
      <c r="H151" s="417" t="str">
        <f>main1!Z190</f>
        <v> </v>
      </c>
      <c r="I151" s="32">
        <f>main1!AA190</f>
        <v>0</v>
      </c>
      <c r="J151" s="32">
        <f>main1!AB190</f>
        <v>0</v>
      </c>
      <c r="K151" s="32" t="str">
        <f>main1!AC190</f>
        <v> </v>
      </c>
    </row>
    <row r="152" spans="1:11" ht="15" hidden="1">
      <c r="A152" s="153" t="s">
        <v>204</v>
      </c>
      <c r="B152" s="164" t="s">
        <v>205</v>
      </c>
      <c r="C152" s="417">
        <f>main1!U191</f>
        <v>0</v>
      </c>
      <c r="D152" s="417">
        <f>main1!V191</f>
        <v>0</v>
      </c>
      <c r="E152" s="417">
        <f>main1!W191</f>
        <v>0</v>
      </c>
      <c r="F152" s="417">
        <f>main1!X191</f>
        <v>0</v>
      </c>
      <c r="G152" s="417">
        <f>main1!Y191</f>
        <v>0</v>
      </c>
      <c r="H152" s="417" t="str">
        <f>main1!Z191</f>
        <v> </v>
      </c>
      <c r="I152" s="32">
        <f>main1!AA191</f>
        <v>0</v>
      </c>
      <c r="J152" s="32">
        <f>main1!AB191</f>
        <v>0</v>
      </c>
      <c r="K152" s="32" t="str">
        <f>main1!AC191</f>
        <v> </v>
      </c>
    </row>
    <row r="153" spans="1:11" ht="15.75">
      <c r="A153" s="103" t="s">
        <v>207</v>
      </c>
      <c r="B153" s="162" t="s">
        <v>206</v>
      </c>
      <c r="C153" s="424">
        <f>main1!U192</f>
        <v>2867.2</v>
      </c>
      <c r="D153" s="424">
        <f>main1!V192</f>
        <v>-23.299999999999955</v>
      </c>
      <c r="E153" s="424">
        <f>main1!W192</f>
        <v>-408.69999999999993</v>
      </c>
      <c r="F153" s="424">
        <f>main1!X192</f>
        <v>385.4</v>
      </c>
      <c r="G153" s="424">
        <f>main1!Y192</f>
        <v>-2890.5</v>
      </c>
      <c r="H153" s="424" t="str">
        <f>main1!Z192</f>
        <v>&lt;0</v>
      </c>
      <c r="I153" s="32">
        <f>main1!AA192</f>
        <v>0</v>
      </c>
      <c r="J153" s="32">
        <f>main1!AB192</f>
        <v>-23.299999999999955</v>
      </c>
      <c r="K153" s="32" t="str">
        <f>main1!AC192</f>
        <v> </v>
      </c>
    </row>
    <row r="154" spans="1:11" ht="15.75">
      <c r="A154" s="330" t="s">
        <v>290</v>
      </c>
      <c r="B154" s="164" t="s">
        <v>208</v>
      </c>
      <c r="C154" s="417">
        <f>main1!U193</f>
        <v>3598.2</v>
      </c>
      <c r="D154" s="417">
        <f>main1!V193</f>
        <v>500.5</v>
      </c>
      <c r="E154" s="417">
        <f>main1!W193</f>
        <v>115.10000000000002</v>
      </c>
      <c r="F154" s="417">
        <f>main1!X193</f>
        <v>385.4</v>
      </c>
      <c r="G154" s="417">
        <f>main1!Y193</f>
        <v>0</v>
      </c>
      <c r="H154" s="417">
        <f>main1!Z193</f>
        <v>0</v>
      </c>
      <c r="I154" s="142">
        <f>main1!AA193</f>
        <v>0</v>
      </c>
      <c r="J154" s="142">
        <f>main1!AB193</f>
        <v>0</v>
      </c>
      <c r="K154" s="142">
        <f>main1!AC193</f>
        <v>0</v>
      </c>
    </row>
    <row r="155" spans="1:11" ht="15">
      <c r="A155" s="76" t="s">
        <v>291</v>
      </c>
      <c r="B155" s="164" t="s">
        <v>208</v>
      </c>
      <c r="C155" s="417">
        <f>main1!U194</f>
        <v>-731</v>
      </c>
      <c r="D155" s="417">
        <f>main1!V194</f>
        <v>-523.8</v>
      </c>
      <c r="E155" s="417">
        <f>main1!W194</f>
        <v>-523.8</v>
      </c>
      <c r="F155" s="417">
        <f>main1!X194</f>
        <v>0</v>
      </c>
      <c r="G155" s="417">
        <f>main1!Y194</f>
        <v>207.20000000000005</v>
      </c>
      <c r="H155" s="417">
        <f>main1!Z194</f>
        <v>71.65526675786593</v>
      </c>
      <c r="I155" s="142"/>
      <c r="J155" s="142"/>
      <c r="K155" s="142"/>
    </row>
    <row r="156" spans="1:11" ht="17.25">
      <c r="A156" s="474" t="s">
        <v>212</v>
      </c>
      <c r="B156" s="475" t="s">
        <v>209</v>
      </c>
      <c r="C156" s="476">
        <f>main1!U195</f>
        <v>588.6000000000008</v>
      </c>
      <c r="D156" s="476">
        <f>main1!V195</f>
        <v>605.2999999999975</v>
      </c>
      <c r="E156" s="476">
        <f>main1!W195</f>
        <v>488.5999999999975</v>
      </c>
      <c r="F156" s="476">
        <f>main1!X195</f>
        <v>116.69999999999993</v>
      </c>
      <c r="G156" s="476">
        <f>main1!Y195</f>
        <v>16.699999999996635</v>
      </c>
      <c r="H156" s="476">
        <f>main1!Z195</f>
        <v>102.83724091063482</v>
      </c>
      <c r="I156" s="44">
        <f>main1!AA195</f>
        <v>0</v>
      </c>
      <c r="J156" s="44">
        <f>main1!AB195</f>
        <v>605.2999999999975</v>
      </c>
      <c r="K156" s="44" t="str">
        <f>main1!AC195</f>
        <v> </v>
      </c>
    </row>
    <row r="157" spans="1:11" ht="21.75" customHeight="1">
      <c r="A157" s="477" t="s">
        <v>213</v>
      </c>
      <c r="B157" s="478" t="s">
        <v>210</v>
      </c>
      <c r="C157" s="479">
        <f>main1!U196</f>
        <v>1694</v>
      </c>
      <c r="D157" s="479">
        <f>main1!V196</f>
        <v>2306.4</v>
      </c>
      <c r="E157" s="479">
        <f>main1!W196</f>
        <v>1219.5</v>
      </c>
      <c r="F157" s="479">
        <f>main1!X196</f>
        <v>1086.9</v>
      </c>
      <c r="G157" s="479">
        <f>main1!Y196</f>
        <v>612.4000000000001</v>
      </c>
      <c r="H157" s="479">
        <f>main1!Z196</f>
        <v>136.15112160566707</v>
      </c>
      <c r="I157" s="32">
        <f>main1!AA196</f>
        <v>0</v>
      </c>
      <c r="J157" s="32">
        <f>main1!AB196</f>
        <v>2306.4</v>
      </c>
      <c r="K157" s="32" t="str">
        <f>main1!AC196</f>
        <v> </v>
      </c>
    </row>
    <row r="158" spans="1:11" ht="23.25" customHeight="1">
      <c r="A158" s="480" t="s">
        <v>214</v>
      </c>
      <c r="B158" s="481" t="s">
        <v>211</v>
      </c>
      <c r="C158" s="479">
        <f>main1!U197</f>
        <v>-1105.3999999999992</v>
      </c>
      <c r="D158" s="479">
        <f>main1!V197</f>
        <v>-1701.1000000000026</v>
      </c>
      <c r="E158" s="479">
        <f>main1!W197</f>
        <v>-730.9000000000025</v>
      </c>
      <c r="F158" s="479">
        <f>main1!X197</f>
        <v>-970.2000000000002</v>
      </c>
      <c r="G158" s="479">
        <f>main1!Y197</f>
        <v>-595.7000000000035</v>
      </c>
      <c r="H158" s="479">
        <f>main1!Z197</f>
        <v>153.88999457210096</v>
      </c>
      <c r="I158" s="32">
        <f>main1!AA197</f>
        <v>0</v>
      </c>
      <c r="J158" s="32">
        <f>main1!AB197</f>
        <v>-1701.1000000000026</v>
      </c>
      <c r="K158" s="32" t="str">
        <f>main1!AC197</f>
        <v> </v>
      </c>
    </row>
    <row r="159" ht="15.75">
      <c r="I159" s="38"/>
    </row>
  </sheetData>
  <sheetProtection/>
  <mergeCells count="12">
    <mergeCell ref="A2:K2"/>
    <mergeCell ref="A3:K3"/>
    <mergeCell ref="A4:K4"/>
    <mergeCell ref="I7:I8"/>
    <mergeCell ref="A7:A8"/>
    <mergeCell ref="C7:C8"/>
    <mergeCell ref="D7:D8"/>
    <mergeCell ref="G7:H7"/>
    <mergeCell ref="A5:H5"/>
    <mergeCell ref="E7:F7"/>
    <mergeCell ref="B7:B8"/>
    <mergeCell ref="J7:K7"/>
  </mergeCells>
  <printOptions horizontalCentered="1"/>
  <pageMargins left="0" right="0" top="0.3937007874015748" bottom="0.3937007874015748" header="0" footer="0"/>
  <pageSetup blackAndWhite="1" horizontalDpi="600" verticalDpi="600" orientation="portrait" paperSize="9" scale="80" r:id="rId1"/>
  <headerFooter>
    <oddFooter>&amp;C&amp;P</oddFooter>
  </headerFooter>
  <rowBreaks count="1" manualBreakCount="1">
    <brk id="77" max="7" man="1"/>
  </rowBreaks>
  <colBreaks count="1" manualBreakCount="1">
    <brk id="8" max="157" man="1"/>
  </colBreaks>
</worksheet>
</file>

<file path=xl/worksheets/sheet6.xml><?xml version="1.0" encoding="utf-8"?>
<worksheet xmlns="http://schemas.openxmlformats.org/spreadsheetml/2006/main" xmlns:r="http://schemas.openxmlformats.org/officeDocument/2006/relationships">
  <dimension ref="A1:I45"/>
  <sheetViews>
    <sheetView showZeros="0" view="pageBreakPreview" zoomScaleSheetLayoutView="100" zoomScalePageLayoutView="0" workbookViewId="0" topLeftCell="A2">
      <selection activeCell="F25" sqref="F25"/>
    </sheetView>
  </sheetViews>
  <sheetFormatPr defaultColWidth="9.140625" defaultRowHeight="15"/>
  <cols>
    <col min="1" max="1" width="52.00390625" style="0" customWidth="1"/>
    <col min="2" max="2" width="11.57421875" style="0" customWidth="1"/>
    <col min="3" max="3" width="12.00390625" style="0" customWidth="1"/>
    <col min="4" max="4" width="10.7109375" style="0" customWidth="1"/>
    <col min="5" max="5" width="11.28125" style="0" customWidth="1"/>
    <col min="6" max="6" width="8.00390625" style="0" customWidth="1"/>
    <col min="7" max="7" width="10.28125" style="0" hidden="1" customWidth="1"/>
    <col min="8" max="8" width="9.28125" style="0" hidden="1" customWidth="1"/>
    <col min="9" max="9" width="3.7109375" style="0" hidden="1" customWidth="1"/>
  </cols>
  <sheetData>
    <row r="1" spans="3:8" ht="24.75" customHeight="1">
      <c r="C1" s="13"/>
      <c r="D1" s="13"/>
      <c r="E1" s="13"/>
      <c r="F1" s="414" t="s">
        <v>31</v>
      </c>
      <c r="G1" s="13"/>
      <c r="H1" s="13"/>
    </row>
    <row r="2" spans="1:9" ht="20.25">
      <c r="A2" s="829" t="s">
        <v>25</v>
      </c>
      <c r="B2" s="829"/>
      <c r="C2" s="829"/>
      <c r="D2" s="829"/>
      <c r="E2" s="829"/>
      <c r="F2" s="829"/>
      <c r="G2" s="829"/>
      <c r="H2" s="829"/>
      <c r="I2" s="829"/>
    </row>
    <row r="3" spans="1:9" ht="20.25">
      <c r="A3" s="829" t="s">
        <v>310</v>
      </c>
      <c r="B3" s="829"/>
      <c r="C3" s="829"/>
      <c r="D3" s="829"/>
      <c r="E3" s="829"/>
      <c r="F3" s="829"/>
      <c r="G3" s="829"/>
      <c r="H3" s="829"/>
      <c r="I3" s="829"/>
    </row>
    <row r="4" spans="1:9" ht="18.75" customHeight="1">
      <c r="A4" s="834" t="str">
        <f>main1!A4</f>
        <v>la situația din 30 iunie 2016</v>
      </c>
      <c r="B4" s="834"/>
      <c r="C4" s="834"/>
      <c r="D4" s="834"/>
      <c r="E4" s="834"/>
      <c r="F4" s="834"/>
      <c r="G4" s="834"/>
      <c r="H4" s="834"/>
      <c r="I4" s="834"/>
    </row>
    <row r="5" spans="1:9" ht="15" customHeight="1">
      <c r="A5" s="832" t="s">
        <v>302</v>
      </c>
      <c r="B5" s="832"/>
      <c r="C5" s="832"/>
      <c r="D5" s="832"/>
      <c r="E5" s="832"/>
      <c r="F5" s="832"/>
      <c r="G5" s="379"/>
      <c r="H5" s="379"/>
      <c r="I5" s="379"/>
    </row>
    <row r="6" spans="1:8" ht="21.75" customHeight="1">
      <c r="A6" s="13"/>
      <c r="B6" s="13"/>
      <c r="C6" s="13"/>
      <c r="D6" s="13"/>
      <c r="E6" s="13"/>
      <c r="F6" s="413" t="s">
        <v>26</v>
      </c>
      <c r="G6" s="13"/>
      <c r="H6" s="13"/>
    </row>
    <row r="7" spans="1:9" ht="26.25" customHeight="1">
      <c r="A7" s="831" t="s">
        <v>40</v>
      </c>
      <c r="B7" s="833" t="s">
        <v>244</v>
      </c>
      <c r="C7" s="835" t="s">
        <v>33</v>
      </c>
      <c r="D7" s="831" t="s">
        <v>41</v>
      </c>
      <c r="E7" s="831" t="s">
        <v>34</v>
      </c>
      <c r="F7" s="831"/>
      <c r="G7" s="831" t="s">
        <v>38</v>
      </c>
      <c r="H7" s="831" t="s">
        <v>39</v>
      </c>
      <c r="I7" s="831"/>
    </row>
    <row r="8" spans="1:9" ht="25.5">
      <c r="A8" s="831"/>
      <c r="B8" s="833"/>
      <c r="C8" s="835"/>
      <c r="D8" s="831"/>
      <c r="E8" s="26" t="s">
        <v>311</v>
      </c>
      <c r="F8" s="26" t="s">
        <v>36</v>
      </c>
      <c r="G8" s="831"/>
      <c r="H8" s="26" t="s">
        <v>37</v>
      </c>
      <c r="I8" s="26" t="s">
        <v>36</v>
      </c>
    </row>
    <row r="9" spans="1:9" ht="15">
      <c r="A9" s="28">
        <v>1</v>
      </c>
      <c r="B9" s="28">
        <v>2</v>
      </c>
      <c r="C9" s="28">
        <v>3</v>
      </c>
      <c r="D9" s="28">
        <v>4</v>
      </c>
      <c r="E9" s="28">
        <v>5</v>
      </c>
      <c r="F9" s="28">
        <v>6</v>
      </c>
      <c r="G9" s="27">
        <v>6</v>
      </c>
      <c r="H9" s="27">
        <v>7</v>
      </c>
      <c r="I9" s="27">
        <v>8</v>
      </c>
    </row>
    <row r="10" spans="1:9" ht="20.25" customHeight="1">
      <c r="A10" s="467" t="s">
        <v>100</v>
      </c>
      <c r="B10" s="473">
        <v>1</v>
      </c>
      <c r="C10" s="469">
        <f>main1!AD12</f>
        <v>13615.8</v>
      </c>
      <c r="D10" s="469">
        <f>main1!AE12</f>
        <v>7781.5</v>
      </c>
      <c r="E10" s="469">
        <f>main1!AF12</f>
        <v>-5834.299999999999</v>
      </c>
      <c r="F10" s="469">
        <f>main1!AG12</f>
        <v>57.15051631193173</v>
      </c>
      <c r="G10" s="31">
        <f>main1!AH12</f>
        <v>0</v>
      </c>
      <c r="H10" s="31">
        <f>main1!AI12</f>
        <v>7781.5</v>
      </c>
      <c r="I10" s="31" t="str">
        <f>main1!AJ12</f>
        <v> </v>
      </c>
    </row>
    <row r="11" spans="1:9" ht="18" customHeight="1">
      <c r="A11" s="69" t="s">
        <v>69</v>
      </c>
      <c r="B11" s="161">
        <v>12</v>
      </c>
      <c r="C11" s="421">
        <f>main1!AD49</f>
        <v>9178.4</v>
      </c>
      <c r="D11" s="421">
        <f>main1!AE49</f>
        <v>4711.9</v>
      </c>
      <c r="E11" s="421">
        <f>main1!AF49</f>
        <v>-4466.5</v>
      </c>
      <c r="F11" s="421">
        <f>main1!AG49</f>
        <v>51.33683430663296</v>
      </c>
      <c r="G11" s="32">
        <f>main1!AH49</f>
        <v>0</v>
      </c>
      <c r="H11" s="32">
        <f>main1!AI49</f>
        <v>4711.9</v>
      </c>
      <c r="I11" s="32">
        <f>main1!AJ49</f>
        <v>0</v>
      </c>
    </row>
    <row r="12" spans="1:9" ht="17.25" customHeight="1">
      <c r="A12" s="67" t="s">
        <v>16</v>
      </c>
      <c r="B12" s="198">
        <v>121</v>
      </c>
      <c r="C12" s="417">
        <f>main1!AD50</f>
        <v>9178.4</v>
      </c>
      <c r="D12" s="417">
        <f>main1!AE50</f>
        <v>4711.9</v>
      </c>
      <c r="E12" s="417">
        <f>main1!AF50</f>
        <v>-4466.5</v>
      </c>
      <c r="F12" s="417">
        <f>main1!AG50</f>
        <v>51.33683430663296</v>
      </c>
      <c r="G12" s="33">
        <f>main1!AH50</f>
        <v>0</v>
      </c>
      <c r="H12" s="33">
        <f>main1!AI50</f>
        <v>4711.9</v>
      </c>
      <c r="I12" s="33" t="str">
        <f>main1!AJ50</f>
        <v> </v>
      </c>
    </row>
    <row r="13" spans="1:9" ht="15.75">
      <c r="A13" s="80" t="s">
        <v>52</v>
      </c>
      <c r="B13" s="157">
        <v>14</v>
      </c>
      <c r="C13" s="421">
        <f>main1!AD55</f>
        <v>5.5</v>
      </c>
      <c r="D13" s="421">
        <f>main1!AE55</f>
        <v>2.7</v>
      </c>
      <c r="E13" s="421">
        <f>main1!AF55</f>
        <v>-2.8</v>
      </c>
      <c r="F13" s="421">
        <f>main1!AG55</f>
        <v>49.09090909090909</v>
      </c>
      <c r="G13" s="32">
        <f>main1!AH55</f>
        <v>0</v>
      </c>
      <c r="H13" s="32">
        <f>main1!AI55</f>
        <v>2.7</v>
      </c>
      <c r="I13" s="32">
        <f>main1!AJ55</f>
        <v>0</v>
      </c>
    </row>
    <row r="14" spans="1:9" ht="17.25" customHeight="1">
      <c r="A14" s="74" t="s">
        <v>53</v>
      </c>
      <c r="B14" s="198">
        <v>141</v>
      </c>
      <c r="C14" s="417">
        <f>main1!AD56</f>
        <v>2.2</v>
      </c>
      <c r="D14" s="417">
        <f>main1!AE56</f>
        <v>0</v>
      </c>
      <c r="E14" s="417">
        <f>main1!AF56</f>
        <v>-2.2</v>
      </c>
      <c r="F14" s="417">
        <f>main1!AG56</f>
        <v>0</v>
      </c>
      <c r="G14" s="33">
        <f>main1!AH56</f>
        <v>0</v>
      </c>
      <c r="H14" s="33">
        <f>main1!AI56</f>
        <v>0</v>
      </c>
      <c r="I14" s="33" t="str">
        <f>main1!AJ56</f>
        <v> </v>
      </c>
    </row>
    <row r="15" spans="1:9" ht="15" hidden="1">
      <c r="A15" s="252" t="s">
        <v>23</v>
      </c>
      <c r="B15" s="198"/>
      <c r="C15" s="417"/>
      <c r="D15" s="417"/>
      <c r="E15" s="417"/>
      <c r="F15" s="417"/>
      <c r="G15" s="142"/>
      <c r="H15" s="142"/>
      <c r="I15" s="142"/>
    </row>
    <row r="16" spans="1:9" ht="15">
      <c r="A16" s="159" t="s">
        <v>282</v>
      </c>
      <c r="B16" s="195">
        <v>1411</v>
      </c>
      <c r="C16" s="418">
        <f>main1!AD58</f>
        <v>2.2</v>
      </c>
      <c r="D16" s="418">
        <f>main1!AE58</f>
        <v>0</v>
      </c>
      <c r="E16" s="418">
        <f>main1!AF58</f>
        <v>-2.2</v>
      </c>
      <c r="F16" s="418">
        <f>main1!AG58</f>
        <v>0</v>
      </c>
      <c r="G16" s="142"/>
      <c r="H16" s="142"/>
      <c r="I16" s="142"/>
    </row>
    <row r="17" spans="1:9" ht="18.75" customHeight="1">
      <c r="A17" s="74" t="s">
        <v>64</v>
      </c>
      <c r="B17" s="198">
        <v>143</v>
      </c>
      <c r="C17" s="417">
        <f>main1!AD65</f>
        <v>0</v>
      </c>
      <c r="D17" s="417">
        <f>main1!AE65</f>
        <v>1.3</v>
      </c>
      <c r="E17" s="417">
        <f>main1!AF65</f>
        <v>1.3</v>
      </c>
      <c r="F17" s="417" t="str">
        <f>main1!AG65</f>
        <v> </v>
      </c>
      <c r="G17" s="33">
        <f>main1!AH65</f>
        <v>0</v>
      </c>
      <c r="H17" s="33">
        <f>main1!AI65</f>
        <v>1.3</v>
      </c>
      <c r="I17" s="33" t="str">
        <f>main1!AJ65</f>
        <v> </v>
      </c>
    </row>
    <row r="18" spans="1:9" ht="18" customHeight="1">
      <c r="A18" s="74" t="s">
        <v>55</v>
      </c>
      <c r="B18" s="198">
        <v>145</v>
      </c>
      <c r="C18" s="417">
        <f>main1!AD67</f>
        <v>3.3</v>
      </c>
      <c r="D18" s="417">
        <f>main1!AE67</f>
        <v>1.4</v>
      </c>
      <c r="E18" s="417">
        <f>main1!AF67</f>
        <v>-1.9</v>
      </c>
      <c r="F18" s="417">
        <f>main1!AG67</f>
        <v>42.42424242424242</v>
      </c>
      <c r="G18" s="33">
        <f>main1!AH67</f>
        <v>0</v>
      </c>
      <c r="H18" s="33">
        <f>main1!AI67</f>
        <v>1.4</v>
      </c>
      <c r="I18" s="33" t="str">
        <f>main1!AJ67</f>
        <v> </v>
      </c>
    </row>
    <row r="19" spans="1:9" ht="31.5">
      <c r="A19" s="51" t="s">
        <v>58</v>
      </c>
      <c r="B19" s="157">
        <v>19</v>
      </c>
      <c r="C19" s="421">
        <f>main1!AD69</f>
        <v>4431.9</v>
      </c>
      <c r="D19" s="421">
        <f>main1!AE69</f>
        <v>3066.9</v>
      </c>
      <c r="E19" s="421">
        <f>main1!AF69</f>
        <v>-1364.9999999999995</v>
      </c>
      <c r="F19" s="421">
        <f>main1!AG69</f>
        <v>69.20056860488731</v>
      </c>
      <c r="G19" s="32">
        <f>main1!AH69</f>
        <v>0</v>
      </c>
      <c r="H19" s="32">
        <f>main1!AI69</f>
        <v>3066.9</v>
      </c>
      <c r="I19" s="32" t="str">
        <f>main1!AJ69</f>
        <v> </v>
      </c>
    </row>
    <row r="20" spans="1:9" ht="22.5" customHeight="1">
      <c r="A20" s="76" t="s">
        <v>60</v>
      </c>
      <c r="B20" s="263">
        <v>192</v>
      </c>
      <c r="C20" s="417">
        <f>main1!AD71</f>
        <v>4431.9</v>
      </c>
      <c r="D20" s="417">
        <f>main1!AE71</f>
        <v>3066.9</v>
      </c>
      <c r="E20" s="417">
        <f>main1!AF71</f>
        <v>-1364.9999999999995</v>
      </c>
      <c r="F20" s="417">
        <f>main1!AG71</f>
        <v>69.20056860488731</v>
      </c>
      <c r="G20" s="33">
        <f>main1!AH71</f>
        <v>0</v>
      </c>
      <c r="H20" s="33">
        <f>main1!AI71</f>
        <v>3066.9</v>
      </c>
      <c r="I20" s="33" t="str">
        <f>main1!AJ71</f>
        <v> </v>
      </c>
    </row>
    <row r="21" spans="1:9" ht="30">
      <c r="A21" s="76" t="s">
        <v>254</v>
      </c>
      <c r="B21" s="263">
        <v>1921</v>
      </c>
      <c r="C21" s="417">
        <f>main1!AD72</f>
        <v>4431.9</v>
      </c>
      <c r="D21" s="417">
        <f>main1!AE72</f>
        <v>3066.9</v>
      </c>
      <c r="E21" s="417">
        <f>main1!AF72</f>
        <v>-1364.9999999999995</v>
      </c>
      <c r="F21" s="417">
        <f>main1!AG72</f>
        <v>69.20056860488731</v>
      </c>
      <c r="G21" s="33">
        <f>main1!AH72</f>
        <v>0</v>
      </c>
      <c r="H21" s="33">
        <f>main1!AI72</f>
        <v>3066.9</v>
      </c>
      <c r="I21" s="33">
        <f>main1!AJ72</f>
        <v>0</v>
      </c>
    </row>
    <row r="22" spans="1:9" ht="21.75" customHeight="1">
      <c r="A22" s="467" t="s">
        <v>67</v>
      </c>
      <c r="B22" s="473" t="s">
        <v>66</v>
      </c>
      <c r="C22" s="469">
        <f>main1!AD76</f>
        <v>13649.300000000001</v>
      </c>
      <c r="D22" s="469">
        <f>main1!AE76</f>
        <v>7431.799999999999</v>
      </c>
      <c r="E22" s="469">
        <f>main1!AF76</f>
        <v>-6217.500000000002</v>
      </c>
      <c r="F22" s="469">
        <f>main1!AG76</f>
        <v>54.44821346149619</v>
      </c>
      <c r="G22" s="31">
        <f>main1!AH76</f>
        <v>0</v>
      </c>
      <c r="H22" s="31">
        <f>main1!AI76</f>
        <v>7431.799999999999</v>
      </c>
      <c r="I22" s="31" t="str">
        <f>main1!AJ76</f>
        <v> </v>
      </c>
    </row>
    <row r="23" spans="1:9" ht="15.75" customHeight="1">
      <c r="A23" s="562" t="s">
        <v>324</v>
      </c>
      <c r="B23" s="557"/>
      <c r="C23" s="558"/>
      <c r="D23" s="558"/>
      <c r="E23" s="558"/>
      <c r="F23" s="558"/>
      <c r="G23" s="145"/>
      <c r="H23" s="145"/>
      <c r="I23" s="145"/>
    </row>
    <row r="24" spans="1:9" ht="21.75" customHeight="1">
      <c r="A24" s="330" t="s">
        <v>90</v>
      </c>
      <c r="B24" s="504" t="s">
        <v>89</v>
      </c>
      <c r="C24" s="505">
        <f>main1!AD126</f>
        <v>13649.3</v>
      </c>
      <c r="D24" s="505">
        <f>main1!AE126</f>
        <v>7431.8</v>
      </c>
      <c r="E24" s="505">
        <f>main1!AF126</f>
        <v>-6217.499999999999</v>
      </c>
      <c r="F24" s="505">
        <f>main1!AG126</f>
        <v>54.448213461496195</v>
      </c>
      <c r="G24" s="32">
        <f>main1!AH126</f>
        <v>0</v>
      </c>
      <c r="H24" s="32">
        <f>main1!AI126</f>
        <v>7431.8</v>
      </c>
      <c r="I24" s="32" t="str">
        <f>main1!AJ126</f>
        <v> </v>
      </c>
    </row>
    <row r="25" spans="1:9" ht="21.75" customHeight="1">
      <c r="A25" s="467" t="s">
        <v>259</v>
      </c>
      <c r="B25" s="468" t="s">
        <v>240</v>
      </c>
      <c r="C25" s="469">
        <f>main1!AD129</f>
        <v>-33.50000000000182</v>
      </c>
      <c r="D25" s="469">
        <f>main1!AE129</f>
        <v>349.7000000000007</v>
      </c>
      <c r="E25" s="469">
        <f>main1!AF129</f>
        <v>383.20000000000255</v>
      </c>
      <c r="F25" s="469" t="str">
        <f>main1!AG129</f>
        <v>&lt;0</v>
      </c>
      <c r="G25" s="31">
        <f>main1!AH129</f>
        <v>0</v>
      </c>
      <c r="H25" s="31">
        <f>main1!AI129</f>
        <v>349.7000000000007</v>
      </c>
      <c r="I25" s="31" t="str">
        <f>main1!AJ129</f>
        <v> </v>
      </c>
    </row>
    <row r="26" spans="1:9" ht="21.75" customHeight="1">
      <c r="A26" s="470" t="s">
        <v>215</v>
      </c>
      <c r="B26" s="555" t="s">
        <v>323</v>
      </c>
      <c r="C26" s="471">
        <f>main1!AD130</f>
        <v>33.50000000000182</v>
      </c>
      <c r="D26" s="471">
        <f>main1!AE130</f>
        <v>-349.7000000000007</v>
      </c>
      <c r="E26" s="471">
        <f>main1!AF130</f>
        <v>-383.20000000000255</v>
      </c>
      <c r="F26" s="471" t="str">
        <f>main1!AG130</f>
        <v>&lt;0</v>
      </c>
      <c r="G26" s="35">
        <f>main1!AH130</f>
        <v>0</v>
      </c>
      <c r="H26" s="35">
        <f>main1!AI130</f>
        <v>-349.7000000000007</v>
      </c>
      <c r="I26" s="35" t="str">
        <f>main1!AJ130</f>
        <v> </v>
      </c>
    </row>
    <row r="27" spans="1:9" ht="17.25" hidden="1">
      <c r="A27" s="467" t="s">
        <v>159</v>
      </c>
      <c r="B27" s="468" t="s">
        <v>104</v>
      </c>
      <c r="C27" s="483">
        <f>main1!AD143</f>
        <v>0</v>
      </c>
      <c r="D27" s="483">
        <f>main1!AE143</f>
        <v>0</v>
      </c>
      <c r="E27" s="483">
        <f>main1!AF143</f>
        <v>0</v>
      </c>
      <c r="F27" s="484"/>
      <c r="G27" s="33"/>
      <c r="H27" s="33"/>
      <c r="I27" s="33"/>
    </row>
    <row r="28" spans="1:9" ht="16.5" hidden="1">
      <c r="A28" s="485" t="s">
        <v>161</v>
      </c>
      <c r="B28" s="486" t="s">
        <v>162</v>
      </c>
      <c r="C28" s="483">
        <f>main1!AD144</f>
        <v>0</v>
      </c>
      <c r="D28" s="483">
        <f>main1!AE144</f>
        <v>0</v>
      </c>
      <c r="E28" s="483">
        <f>main1!AF144</f>
        <v>0</v>
      </c>
      <c r="F28" s="484"/>
      <c r="G28" s="33"/>
      <c r="H28" s="33"/>
      <c r="I28" s="33"/>
    </row>
    <row r="29" spans="1:9" ht="16.5" hidden="1">
      <c r="A29" s="487" t="s">
        <v>160</v>
      </c>
      <c r="B29" s="486" t="s">
        <v>163</v>
      </c>
      <c r="C29" s="483">
        <f>main1!AD145</f>
        <v>0</v>
      </c>
      <c r="D29" s="483">
        <f>main1!AE145</f>
        <v>0</v>
      </c>
      <c r="E29" s="483">
        <f>main1!AF145</f>
        <v>0</v>
      </c>
      <c r="F29" s="484"/>
      <c r="G29" s="33"/>
      <c r="H29" s="33"/>
      <c r="I29" s="33"/>
    </row>
    <row r="30" spans="1:9" ht="16.5" hidden="1">
      <c r="A30" s="487" t="s">
        <v>99</v>
      </c>
      <c r="B30" s="486" t="s">
        <v>164</v>
      </c>
      <c r="C30" s="483">
        <f>main1!AD146</f>
        <v>0</v>
      </c>
      <c r="D30" s="483">
        <f>main1!AE146</f>
        <v>0</v>
      </c>
      <c r="E30" s="483">
        <f>main1!AF146</f>
        <v>0</v>
      </c>
      <c r="F30" s="484"/>
      <c r="G30" s="33"/>
      <c r="H30" s="33"/>
      <c r="I30" s="33"/>
    </row>
    <row r="31" spans="1:9" ht="16.5" hidden="1">
      <c r="A31" s="487" t="s">
        <v>165</v>
      </c>
      <c r="B31" s="486" t="s">
        <v>166</v>
      </c>
      <c r="C31" s="483">
        <f>main1!AD147</f>
        <v>0</v>
      </c>
      <c r="D31" s="483">
        <f>main1!AE147</f>
        <v>0</v>
      </c>
      <c r="E31" s="483">
        <f>main1!AF147</f>
        <v>0</v>
      </c>
      <c r="F31" s="484"/>
      <c r="G31" s="33"/>
      <c r="H31" s="33"/>
      <c r="I31" s="33"/>
    </row>
    <row r="32" spans="1:9" ht="16.5" hidden="1">
      <c r="A32" s="488" t="s">
        <v>169</v>
      </c>
      <c r="B32" s="486" t="s">
        <v>167</v>
      </c>
      <c r="C32" s="483">
        <f>main1!AD148</f>
        <v>0</v>
      </c>
      <c r="D32" s="483">
        <f>main1!AE148</f>
        <v>0</v>
      </c>
      <c r="E32" s="483">
        <f>main1!AF148</f>
        <v>0</v>
      </c>
      <c r="F32" s="484"/>
      <c r="G32" s="33"/>
      <c r="H32" s="33"/>
      <c r="I32" s="33"/>
    </row>
    <row r="33" spans="1:9" ht="33" hidden="1">
      <c r="A33" s="487" t="s">
        <v>168</v>
      </c>
      <c r="B33" s="486" t="s">
        <v>170</v>
      </c>
      <c r="C33" s="483">
        <f>main1!AD149</f>
        <v>0</v>
      </c>
      <c r="D33" s="483">
        <f>main1!AE149</f>
        <v>0</v>
      </c>
      <c r="E33" s="483">
        <f>main1!AF149</f>
        <v>0</v>
      </c>
      <c r="F33" s="484"/>
      <c r="G33" s="33"/>
      <c r="H33" s="33"/>
      <c r="I33" s="33"/>
    </row>
    <row r="34" spans="1:9" ht="33" hidden="1">
      <c r="A34" s="487" t="s">
        <v>171</v>
      </c>
      <c r="B34" s="486" t="s">
        <v>172</v>
      </c>
      <c r="C34" s="483">
        <f>main1!AD150</f>
        <v>0</v>
      </c>
      <c r="D34" s="483">
        <f>main1!AE150</f>
        <v>0</v>
      </c>
      <c r="E34" s="483">
        <f>main1!AF150</f>
        <v>0</v>
      </c>
      <c r="F34" s="484"/>
      <c r="G34" s="33"/>
      <c r="H34" s="33"/>
      <c r="I34" s="33"/>
    </row>
    <row r="35" spans="1:9" ht="33" hidden="1">
      <c r="A35" s="487" t="s">
        <v>175</v>
      </c>
      <c r="B35" s="486" t="s">
        <v>173</v>
      </c>
      <c r="C35" s="483">
        <f>main1!AD151</f>
        <v>0</v>
      </c>
      <c r="D35" s="483">
        <f>main1!AE151</f>
        <v>0</v>
      </c>
      <c r="E35" s="483">
        <f>main1!AF151</f>
        <v>0</v>
      </c>
      <c r="F35" s="484"/>
      <c r="G35" s="33"/>
      <c r="H35" s="33"/>
      <c r="I35" s="33"/>
    </row>
    <row r="36" spans="1:9" ht="33" hidden="1">
      <c r="A36" s="487" t="s">
        <v>176</v>
      </c>
      <c r="B36" s="486" t="s">
        <v>174</v>
      </c>
      <c r="C36" s="483">
        <f>main1!AD152</f>
        <v>0</v>
      </c>
      <c r="D36" s="483">
        <f>main1!AE152</f>
        <v>0</v>
      </c>
      <c r="E36" s="483">
        <f>main1!AF152</f>
        <v>0</v>
      </c>
      <c r="F36" s="484"/>
      <c r="G36" s="33"/>
      <c r="H36" s="33"/>
      <c r="I36" s="33"/>
    </row>
    <row r="37" spans="1:9" ht="33" hidden="1">
      <c r="A37" s="489" t="s">
        <v>180</v>
      </c>
      <c r="B37" s="486" t="s">
        <v>178</v>
      </c>
      <c r="C37" s="483">
        <f>main1!AD153</f>
        <v>0</v>
      </c>
      <c r="D37" s="483">
        <f>main1!AE153</f>
        <v>0</v>
      </c>
      <c r="E37" s="483">
        <f>main1!AF153</f>
        <v>0</v>
      </c>
      <c r="F37" s="484"/>
      <c r="G37" s="33"/>
      <c r="H37" s="33"/>
      <c r="I37" s="33"/>
    </row>
    <row r="38" spans="1:9" ht="16.5" hidden="1">
      <c r="A38" s="490" t="s">
        <v>177</v>
      </c>
      <c r="B38" s="486" t="s">
        <v>179</v>
      </c>
      <c r="C38" s="483">
        <f>main1!AD154</f>
        <v>0</v>
      </c>
      <c r="D38" s="483">
        <f>main1!AE154</f>
        <v>0</v>
      </c>
      <c r="E38" s="483">
        <f>main1!AF154</f>
        <v>0</v>
      </c>
      <c r="F38" s="484"/>
      <c r="G38" s="33"/>
      <c r="H38" s="33"/>
      <c r="I38" s="33"/>
    </row>
    <row r="39" spans="1:9" ht="16.5" hidden="1">
      <c r="A39" s="487" t="s">
        <v>181</v>
      </c>
      <c r="B39" s="486" t="s">
        <v>182</v>
      </c>
      <c r="C39" s="483">
        <f>main1!AD155</f>
        <v>0</v>
      </c>
      <c r="D39" s="483">
        <f>main1!AE155</f>
        <v>0</v>
      </c>
      <c r="E39" s="483">
        <f>main1!AF155</f>
        <v>0</v>
      </c>
      <c r="F39" s="484"/>
      <c r="G39" s="33"/>
      <c r="H39" s="33"/>
      <c r="I39" s="33"/>
    </row>
    <row r="40" spans="1:9" ht="33" hidden="1">
      <c r="A40" s="487" t="s">
        <v>183</v>
      </c>
      <c r="B40" s="486" t="s">
        <v>184</v>
      </c>
      <c r="C40" s="483">
        <f>main1!AD156</f>
        <v>0</v>
      </c>
      <c r="D40" s="483">
        <f>main1!AE156</f>
        <v>0</v>
      </c>
      <c r="E40" s="483">
        <f>main1!AF156</f>
        <v>0</v>
      </c>
      <c r="F40" s="484"/>
      <c r="G40" s="33"/>
      <c r="H40" s="33"/>
      <c r="I40" s="33"/>
    </row>
    <row r="41" spans="1:9" ht="16.5" hidden="1">
      <c r="A41" s="487" t="s">
        <v>185</v>
      </c>
      <c r="B41" s="486" t="s">
        <v>186</v>
      </c>
      <c r="C41" s="483">
        <f>main1!AD157</f>
        <v>0</v>
      </c>
      <c r="D41" s="483">
        <f>main1!AE157</f>
        <v>0</v>
      </c>
      <c r="E41" s="483">
        <f>main1!AF157</f>
        <v>0</v>
      </c>
      <c r="F41" s="484"/>
      <c r="G41" s="33"/>
      <c r="H41" s="33"/>
      <c r="I41" s="33"/>
    </row>
    <row r="42" spans="1:9" ht="33" hidden="1">
      <c r="A42" s="487" t="s">
        <v>187</v>
      </c>
      <c r="B42" s="486" t="s">
        <v>188</v>
      </c>
      <c r="C42" s="483">
        <f>main1!AD158</f>
        <v>0</v>
      </c>
      <c r="D42" s="483">
        <f>main1!AE158</f>
        <v>0</v>
      </c>
      <c r="E42" s="483">
        <f>main1!AF158</f>
        <v>0</v>
      </c>
      <c r="F42" s="484"/>
      <c r="G42" s="33"/>
      <c r="H42" s="33"/>
      <c r="I42" s="33"/>
    </row>
    <row r="43" spans="1:9" ht="20.25" customHeight="1">
      <c r="A43" s="474" t="s">
        <v>212</v>
      </c>
      <c r="B43" s="482" t="s">
        <v>209</v>
      </c>
      <c r="C43" s="476">
        <f>main1!AD195</f>
        <v>33.50000000000182</v>
      </c>
      <c r="D43" s="476">
        <f>main1!AE195</f>
        <v>-349.7000000000007</v>
      </c>
      <c r="E43" s="476">
        <f>main1!AF195</f>
        <v>-383.20000000000255</v>
      </c>
      <c r="F43" s="476" t="str">
        <f>main1!AG195</f>
        <v>&lt;0</v>
      </c>
      <c r="G43" s="36">
        <f>main1!AH195</f>
        <v>0</v>
      </c>
      <c r="H43" s="36">
        <f>main1!AI195</f>
        <v>-349.7000000000007</v>
      </c>
      <c r="I43" s="36" t="str">
        <f>main1!AJ195</f>
        <v> </v>
      </c>
    </row>
    <row r="44" spans="1:9" ht="20.25" customHeight="1">
      <c r="A44" s="477" t="s">
        <v>213</v>
      </c>
      <c r="B44" s="478" t="s">
        <v>210</v>
      </c>
      <c r="C44" s="479">
        <f>main1!AD196</f>
        <v>33.5</v>
      </c>
      <c r="D44" s="479">
        <f>main1!AE196</f>
        <v>30.4</v>
      </c>
      <c r="E44" s="479">
        <f>main1!AF196</f>
        <v>-3.1000000000000014</v>
      </c>
      <c r="F44" s="479">
        <f>main1!AG196</f>
        <v>90.74626865671641</v>
      </c>
      <c r="G44" s="35">
        <f>main1!AH196</f>
        <v>0</v>
      </c>
      <c r="H44" s="35">
        <f>main1!AI196</f>
        <v>30.4</v>
      </c>
      <c r="I44" s="35" t="str">
        <f>main1!AJ196</f>
        <v> </v>
      </c>
    </row>
    <row r="45" spans="1:9" ht="22.5" customHeight="1">
      <c r="A45" s="480" t="s">
        <v>214</v>
      </c>
      <c r="B45" s="481" t="s">
        <v>211</v>
      </c>
      <c r="C45" s="479">
        <f>main1!AD197</f>
        <v>1.8189894035458565E-12</v>
      </c>
      <c r="D45" s="479">
        <f>main1!AE197</f>
        <v>-380.1000000000007</v>
      </c>
      <c r="E45" s="479">
        <f>main1!AF197</f>
        <v>-380.1000000000025</v>
      </c>
      <c r="F45" s="479" t="str">
        <f>main1!AG197</f>
        <v>&lt;0</v>
      </c>
      <c r="G45" s="35">
        <f>main1!AH197</f>
        <v>0</v>
      </c>
      <c r="H45" s="35">
        <f>main1!AI197</f>
        <v>-380.1000000000007</v>
      </c>
      <c r="I45" s="35" t="str">
        <f>main1!AJ197</f>
        <v> </v>
      </c>
    </row>
  </sheetData>
  <sheetProtection/>
  <mergeCells count="11">
    <mergeCell ref="E7:F7"/>
    <mergeCell ref="A5:F5"/>
    <mergeCell ref="A2:I2"/>
    <mergeCell ref="A3:I3"/>
    <mergeCell ref="A4:I4"/>
    <mergeCell ref="H7:I7"/>
    <mergeCell ref="G7:G8"/>
    <mergeCell ref="A7:A8"/>
    <mergeCell ref="B7:B8"/>
    <mergeCell ref="C7:C8"/>
    <mergeCell ref="D7:D8"/>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29"/>
  <sheetViews>
    <sheetView showZeros="0" view="pageBreakPreview" zoomScaleSheetLayoutView="100" zoomScalePageLayoutView="0" workbookViewId="0" topLeftCell="A5">
      <selection activeCell="A15" sqref="A15:IV15"/>
    </sheetView>
  </sheetViews>
  <sheetFormatPr defaultColWidth="9.140625" defaultRowHeight="15"/>
  <cols>
    <col min="1" max="1" width="51.8515625" style="0" customWidth="1"/>
    <col min="2" max="2" width="11.00390625" style="0" customWidth="1"/>
    <col min="3" max="3" width="11.7109375" style="0" customWidth="1"/>
    <col min="4" max="4" width="11.00390625" style="0" customWidth="1"/>
    <col min="5" max="5" width="10.421875" style="0" customWidth="1"/>
    <col min="7" max="9" width="0" style="0" hidden="1" customWidth="1"/>
  </cols>
  <sheetData>
    <row r="1" spans="3:8" ht="24" customHeight="1">
      <c r="C1" s="13"/>
      <c r="D1" s="13"/>
      <c r="E1" s="13"/>
      <c r="F1" s="414" t="s">
        <v>32</v>
      </c>
      <c r="G1" s="13"/>
      <c r="H1" s="13"/>
    </row>
    <row r="2" spans="1:9" ht="20.25">
      <c r="A2" s="829" t="s">
        <v>25</v>
      </c>
      <c r="B2" s="829"/>
      <c r="C2" s="829"/>
      <c r="D2" s="829"/>
      <c r="E2" s="829"/>
      <c r="F2" s="829"/>
      <c r="G2" s="829"/>
      <c r="H2" s="829"/>
      <c r="I2" s="829"/>
    </row>
    <row r="3" spans="1:9" ht="20.25">
      <c r="A3" s="829" t="s">
        <v>312</v>
      </c>
      <c r="B3" s="829"/>
      <c r="C3" s="829"/>
      <c r="D3" s="829"/>
      <c r="E3" s="829"/>
      <c r="F3" s="829"/>
      <c r="G3" s="829"/>
      <c r="H3" s="829"/>
      <c r="I3" s="829"/>
    </row>
    <row r="4" spans="1:9" ht="21" customHeight="1">
      <c r="A4" s="830" t="str">
        <f>main1!A4</f>
        <v>la situația din 30 iunie 2016</v>
      </c>
      <c r="B4" s="830"/>
      <c r="C4" s="830"/>
      <c r="D4" s="830"/>
      <c r="E4" s="830"/>
      <c r="F4" s="830"/>
      <c r="G4" s="830"/>
      <c r="H4" s="830"/>
      <c r="I4" s="830"/>
    </row>
    <row r="5" spans="1:9" ht="15.75">
      <c r="A5" s="832" t="s">
        <v>302</v>
      </c>
      <c r="B5" s="832"/>
      <c r="C5" s="832"/>
      <c r="D5" s="832"/>
      <c r="E5" s="832"/>
      <c r="F5" s="832"/>
      <c r="G5" s="378"/>
      <c r="H5" s="378"/>
      <c r="I5" s="378"/>
    </row>
    <row r="6" spans="1:8" ht="22.5" customHeight="1">
      <c r="A6" s="18"/>
      <c r="B6" s="18"/>
      <c r="C6" s="18"/>
      <c r="D6" s="18"/>
      <c r="E6" s="18" t="s">
        <v>1</v>
      </c>
      <c r="F6" s="413" t="s">
        <v>26</v>
      </c>
      <c r="G6" s="18"/>
      <c r="H6" s="18"/>
    </row>
    <row r="7" spans="1:9" ht="26.25" customHeight="1">
      <c r="A7" s="823" t="s">
        <v>40</v>
      </c>
      <c r="B7" s="821" t="s">
        <v>244</v>
      </c>
      <c r="C7" s="836" t="s">
        <v>33</v>
      </c>
      <c r="D7" s="823" t="s">
        <v>41</v>
      </c>
      <c r="E7" s="838" t="s">
        <v>34</v>
      </c>
      <c r="F7" s="826"/>
      <c r="G7" s="831" t="s">
        <v>38</v>
      </c>
      <c r="H7" s="831" t="s">
        <v>39</v>
      </c>
      <c r="I7" s="831"/>
    </row>
    <row r="8" spans="1:9" ht="25.5">
      <c r="A8" s="824"/>
      <c r="B8" s="822"/>
      <c r="C8" s="837"/>
      <c r="D8" s="824"/>
      <c r="E8" s="26" t="s">
        <v>35</v>
      </c>
      <c r="F8" s="26" t="s">
        <v>36</v>
      </c>
      <c r="G8" s="831"/>
      <c r="H8" s="26" t="s">
        <v>37</v>
      </c>
      <c r="I8" s="26" t="s">
        <v>36</v>
      </c>
    </row>
    <row r="9" spans="1:9" ht="15">
      <c r="A9" s="28">
        <v>1</v>
      </c>
      <c r="B9" s="270">
        <v>2</v>
      </c>
      <c r="C9" s="28">
        <v>3</v>
      </c>
      <c r="D9" s="28">
        <v>4</v>
      </c>
      <c r="E9" s="28">
        <v>5</v>
      </c>
      <c r="F9" s="28">
        <v>6</v>
      </c>
      <c r="G9" s="27">
        <v>6</v>
      </c>
      <c r="H9" s="27">
        <v>7</v>
      </c>
      <c r="I9" s="27">
        <v>8</v>
      </c>
    </row>
    <row r="10" spans="1:9" ht="17.25">
      <c r="A10" s="467" t="s">
        <v>100</v>
      </c>
      <c r="B10" s="473">
        <v>1</v>
      </c>
      <c r="C10" s="469">
        <f>main1!AK12</f>
        <v>5160.1</v>
      </c>
      <c r="D10" s="469">
        <f>main1!AL12</f>
        <v>2693.5</v>
      </c>
      <c r="E10" s="469">
        <f>main1!AM12</f>
        <v>-2466.6000000000004</v>
      </c>
      <c r="F10" s="469">
        <f>main1!AN12</f>
        <v>52.198600802310025</v>
      </c>
      <c r="G10" s="31">
        <f>main1!AO12</f>
        <v>0</v>
      </c>
      <c r="H10" s="31">
        <f>main1!AP12</f>
        <v>2693.5</v>
      </c>
      <c r="I10" s="31" t="str">
        <f>main1!AQ12</f>
        <v> </v>
      </c>
    </row>
    <row r="11" spans="1:9" ht="15.75">
      <c r="A11" s="69" t="s">
        <v>69</v>
      </c>
      <c r="B11" s="161">
        <v>12</v>
      </c>
      <c r="C11" s="421">
        <f>main1!AK49</f>
        <v>2833.9</v>
      </c>
      <c r="D11" s="421">
        <f>main1!AL49</f>
        <v>1550.1</v>
      </c>
      <c r="E11" s="421">
        <f>main1!AM49</f>
        <v>-1283.8000000000002</v>
      </c>
      <c r="F11" s="421">
        <f>main1!AN49</f>
        <v>54.698472070291814</v>
      </c>
      <c r="G11" s="32">
        <f>main1!AO49</f>
        <v>0</v>
      </c>
      <c r="H11" s="32">
        <f>main1!AP49</f>
        <v>1550.1</v>
      </c>
      <c r="I11" s="32" t="str">
        <f>main1!AQ49</f>
        <v> </v>
      </c>
    </row>
    <row r="12" spans="1:9" ht="15">
      <c r="A12" s="67" t="s">
        <v>17</v>
      </c>
      <c r="B12" s="198">
        <v>122</v>
      </c>
      <c r="C12" s="417">
        <f>main1!AK51</f>
        <v>2833.9</v>
      </c>
      <c r="D12" s="417">
        <f>main1!AL51</f>
        <v>1550.1</v>
      </c>
      <c r="E12" s="417">
        <f>main1!AM51</f>
        <v>-1283.8000000000002</v>
      </c>
      <c r="F12" s="417">
        <f>main1!AN51</f>
        <v>54.698472070291814</v>
      </c>
      <c r="G12" s="33">
        <f>main1!AO51</f>
        <v>0</v>
      </c>
      <c r="H12" s="33">
        <f>main1!AP51</f>
        <v>1550.1</v>
      </c>
      <c r="I12" s="33" t="str">
        <f>main1!AQ51</f>
        <v> </v>
      </c>
    </row>
    <row r="13" spans="1:9" ht="15.75">
      <c r="A13" s="80" t="s">
        <v>52</v>
      </c>
      <c r="B13" s="157">
        <v>14</v>
      </c>
      <c r="C13" s="421">
        <f>main1!AK55</f>
        <v>6.699999999999999</v>
      </c>
      <c r="D13" s="421">
        <f>main1!AL55</f>
        <v>3</v>
      </c>
      <c r="E13" s="421">
        <f>main1!AM55</f>
        <v>-3.7</v>
      </c>
      <c r="F13" s="421">
        <f>main1!AN55</f>
        <v>44.77611940298508</v>
      </c>
      <c r="G13" s="32">
        <f>main1!AO55</f>
        <v>0</v>
      </c>
      <c r="H13" s="32">
        <f>main1!AP55</f>
        <v>3</v>
      </c>
      <c r="I13" s="32" t="str">
        <f>main1!AQ55</f>
        <v> </v>
      </c>
    </row>
    <row r="14" spans="1:9" ht="17.25" customHeight="1">
      <c r="A14" s="74" t="s">
        <v>53</v>
      </c>
      <c r="B14" s="198">
        <v>141</v>
      </c>
      <c r="C14" s="417">
        <f>main1!AK56</f>
        <v>2.5</v>
      </c>
      <c r="D14" s="417">
        <f>main1!AL56</f>
        <v>0</v>
      </c>
      <c r="E14" s="417">
        <f>main1!AM56</f>
        <v>-2.5</v>
      </c>
      <c r="F14" s="417">
        <f>main1!AN56</f>
        <v>0</v>
      </c>
      <c r="G14" s="33">
        <f>main1!AO56</f>
        <v>0</v>
      </c>
      <c r="H14" s="33">
        <f>main1!AP56</f>
        <v>0</v>
      </c>
      <c r="I14" s="33" t="str">
        <f>main1!AQ56</f>
        <v> </v>
      </c>
    </row>
    <row r="15" spans="1:9" ht="17.25" customHeight="1">
      <c r="A15" s="159" t="s">
        <v>282</v>
      </c>
      <c r="B15" s="195">
        <v>1411</v>
      </c>
      <c r="C15" s="418">
        <f>main1!AK58</f>
        <v>2.5</v>
      </c>
      <c r="D15" s="418">
        <f>main1!AL58</f>
        <v>0</v>
      </c>
      <c r="E15" s="418">
        <f>main1!AM58</f>
        <v>-2.5</v>
      </c>
      <c r="F15" s="418">
        <f>main1!AN58</f>
        <v>0</v>
      </c>
      <c r="G15" s="142"/>
      <c r="H15" s="142"/>
      <c r="I15" s="142"/>
    </row>
    <row r="16" spans="1:9" ht="16.5" customHeight="1">
      <c r="A16" s="74" t="s">
        <v>64</v>
      </c>
      <c r="B16" s="198">
        <v>143</v>
      </c>
      <c r="C16" s="417">
        <f>main1!AK65</f>
        <v>1.4</v>
      </c>
      <c r="D16" s="417">
        <f>main1!AL65</f>
        <v>1.2</v>
      </c>
      <c r="E16" s="417">
        <f>main1!AM65</f>
        <v>-0.19999999999999996</v>
      </c>
      <c r="F16" s="417">
        <f>main1!AN65</f>
        <v>85.71428571428572</v>
      </c>
      <c r="G16" s="33">
        <f>main1!AO65</f>
        <v>0</v>
      </c>
      <c r="H16" s="33">
        <f>main1!AP65</f>
        <v>1.2</v>
      </c>
      <c r="I16" s="33" t="str">
        <f>main1!AQ65</f>
        <v> </v>
      </c>
    </row>
    <row r="17" spans="1:9" ht="18.75" customHeight="1">
      <c r="A17" s="74" t="s">
        <v>55</v>
      </c>
      <c r="B17" s="198">
        <v>145</v>
      </c>
      <c r="C17" s="417">
        <f>main1!AK67</f>
        <v>2.8</v>
      </c>
      <c r="D17" s="417">
        <f>main1!AL67</f>
        <v>1.8</v>
      </c>
      <c r="E17" s="417">
        <f>main1!AM67</f>
        <v>-0.9999999999999998</v>
      </c>
      <c r="F17" s="417">
        <f>main1!AN67</f>
        <v>64.28571428571429</v>
      </c>
      <c r="G17" s="33">
        <f>main1!AO67</f>
        <v>0</v>
      </c>
      <c r="H17" s="33">
        <f>main1!AP67</f>
        <v>1.8</v>
      </c>
      <c r="I17" s="33" t="str">
        <f>main1!AQ67</f>
        <v> </v>
      </c>
    </row>
    <row r="18" spans="1:9" ht="21.75" customHeight="1">
      <c r="A18" s="51" t="s">
        <v>58</v>
      </c>
      <c r="B18" s="157">
        <v>19</v>
      </c>
      <c r="C18" s="421">
        <f>main1!AK69</f>
        <v>2319.5</v>
      </c>
      <c r="D18" s="421">
        <f>main1!AL69</f>
        <v>1140.4</v>
      </c>
      <c r="E18" s="421">
        <f>main1!AM69</f>
        <v>-1179.1</v>
      </c>
      <c r="F18" s="421">
        <f>main1!AN69</f>
        <v>49.1657684845872</v>
      </c>
      <c r="G18" s="32">
        <f>main1!AO69</f>
        <v>0</v>
      </c>
      <c r="H18" s="32">
        <f>main1!AP69</f>
        <v>1140.4</v>
      </c>
      <c r="I18" s="32" t="str">
        <f>main1!AQ69</f>
        <v> </v>
      </c>
    </row>
    <row r="19" spans="1:9" ht="23.25" customHeight="1">
      <c r="A19" s="76" t="s">
        <v>60</v>
      </c>
      <c r="B19" s="263">
        <v>192</v>
      </c>
      <c r="C19" s="417">
        <f>main1!AK73</f>
        <v>2319.5</v>
      </c>
      <c r="D19" s="417">
        <f>main1!AL73</f>
        <v>1140.4</v>
      </c>
      <c r="E19" s="417">
        <f>main1!AM73</f>
        <v>-1179.1</v>
      </c>
      <c r="F19" s="417">
        <f>main1!AN73</f>
        <v>49.1657684845872</v>
      </c>
      <c r="G19" s="33">
        <f>main1!AO73</f>
        <v>0</v>
      </c>
      <c r="H19" s="33">
        <f>main1!AP73</f>
        <v>1140.4</v>
      </c>
      <c r="I19" s="33" t="str">
        <f>main1!AQ73</f>
        <v> </v>
      </c>
    </row>
    <row r="20" spans="1:9" ht="32.25" customHeight="1">
      <c r="A20" s="76" t="s">
        <v>253</v>
      </c>
      <c r="B20" s="263">
        <v>1922</v>
      </c>
      <c r="C20" s="417">
        <f>main1!AK73</f>
        <v>2319.5</v>
      </c>
      <c r="D20" s="417">
        <f>main1!AL73</f>
        <v>1140.4</v>
      </c>
      <c r="E20" s="417">
        <f>main1!AM73</f>
        <v>-1179.1</v>
      </c>
      <c r="F20" s="417">
        <f>main1!AN73</f>
        <v>49.1657684845872</v>
      </c>
      <c r="G20" s="33">
        <f>main1!AO73</f>
        <v>0</v>
      </c>
      <c r="H20" s="33">
        <f>main1!AP73</f>
        <v>1140.4</v>
      </c>
      <c r="I20" s="33" t="str">
        <f>main1!AQ73</f>
        <v> </v>
      </c>
    </row>
    <row r="21" spans="1:9" ht="23.25" customHeight="1">
      <c r="A21" s="467" t="s">
        <v>67</v>
      </c>
      <c r="B21" s="473" t="s">
        <v>66</v>
      </c>
      <c r="C21" s="469">
        <f>main1!AK76</f>
        <v>5160.099999999999</v>
      </c>
      <c r="D21" s="469">
        <f>main1!AL76</f>
        <v>2243</v>
      </c>
      <c r="E21" s="469">
        <f>main1!AM76</f>
        <v>-2917.0999999999995</v>
      </c>
      <c r="F21" s="469">
        <f>main1!AN76</f>
        <v>43.46814984205733</v>
      </c>
      <c r="G21" s="31">
        <f>main1!AO76</f>
        <v>0</v>
      </c>
      <c r="H21" s="31">
        <f>main1!AP76</f>
        <v>2243</v>
      </c>
      <c r="I21" s="31" t="str">
        <f>main1!AQ76</f>
        <v> </v>
      </c>
    </row>
    <row r="22" spans="1:9" ht="16.5" customHeight="1">
      <c r="A22" s="562" t="s">
        <v>324</v>
      </c>
      <c r="B22" s="557"/>
      <c r="C22" s="558"/>
      <c r="D22" s="558"/>
      <c r="E22" s="558"/>
      <c r="F22" s="558"/>
      <c r="G22" s="145"/>
      <c r="H22" s="145"/>
      <c r="I22" s="145"/>
    </row>
    <row r="23" spans="1:9" ht="21.75" customHeight="1">
      <c r="A23" s="330" t="s">
        <v>83</v>
      </c>
      <c r="B23" s="504" t="s">
        <v>84</v>
      </c>
      <c r="C23" s="505">
        <f>main1!AK119</f>
        <v>5160.1</v>
      </c>
      <c r="D23" s="505">
        <f>main1!AL119</f>
        <v>2243</v>
      </c>
      <c r="E23" s="505">
        <f>main1!AM119</f>
        <v>-2917.1000000000004</v>
      </c>
      <c r="F23" s="505">
        <f>main1!AN119</f>
        <v>43.46814984205732</v>
      </c>
      <c r="G23" s="32">
        <f>main1!AO119</f>
        <v>0</v>
      </c>
      <c r="H23" s="32">
        <f>main1!AP119</f>
        <v>2243</v>
      </c>
      <c r="I23" s="32" t="str">
        <f>main1!AQ119</f>
        <v> </v>
      </c>
    </row>
    <row r="24" spans="1:9" ht="21" customHeight="1" hidden="1">
      <c r="A24" s="96" t="s">
        <v>218</v>
      </c>
      <c r="B24" s="262" t="s">
        <v>217</v>
      </c>
      <c r="C24" s="417"/>
      <c r="D24" s="417"/>
      <c r="E24" s="417"/>
      <c r="F24" s="417"/>
      <c r="G24" s="33"/>
      <c r="H24" s="33"/>
      <c r="I24" s="33"/>
    </row>
    <row r="25" spans="1:9" ht="25.5" customHeight="1">
      <c r="A25" s="467" t="s">
        <v>259</v>
      </c>
      <c r="B25" s="468" t="s">
        <v>240</v>
      </c>
      <c r="C25" s="469">
        <f>main1!AK129</f>
        <v>0</v>
      </c>
      <c r="D25" s="469">
        <f>main1!AL129</f>
        <v>450.5</v>
      </c>
      <c r="E25" s="469">
        <f>main1!AM129</f>
        <v>450.5</v>
      </c>
      <c r="F25" s="469" t="str">
        <f>main1!AN129</f>
        <v> </v>
      </c>
      <c r="G25" s="31">
        <f>main1!AO129</f>
        <v>0</v>
      </c>
      <c r="H25" s="31">
        <f>main1!AP129</f>
        <v>450.5</v>
      </c>
      <c r="I25" s="31" t="str">
        <f>main1!AQ129</f>
        <v> </v>
      </c>
    </row>
    <row r="26" spans="1:9" ht="20.25" customHeight="1">
      <c r="A26" s="470" t="s">
        <v>215</v>
      </c>
      <c r="B26" s="555" t="s">
        <v>323</v>
      </c>
      <c r="C26" s="471">
        <f>main1!AK130</f>
        <v>0</v>
      </c>
      <c r="D26" s="471">
        <f>main1!AL130</f>
        <v>-450.5</v>
      </c>
      <c r="E26" s="471">
        <f>main1!AM130</f>
        <v>-450.5</v>
      </c>
      <c r="F26" s="471" t="str">
        <f>main1!AN130</f>
        <v> </v>
      </c>
      <c r="G26" s="32">
        <f>main1!AO130</f>
        <v>0</v>
      </c>
      <c r="H26" s="32">
        <f>main1!AP130</f>
        <v>-450.5</v>
      </c>
      <c r="I26" s="32" t="str">
        <f>main1!AQ130</f>
        <v> </v>
      </c>
    </row>
    <row r="27" spans="1:9" ht="23.25" customHeight="1">
      <c r="A27" s="474" t="s">
        <v>212</v>
      </c>
      <c r="B27" s="482" t="s">
        <v>209</v>
      </c>
      <c r="C27" s="476">
        <f>main1!AK195</f>
        <v>0</v>
      </c>
      <c r="D27" s="476">
        <f>main1!AL195</f>
        <v>-450.5</v>
      </c>
      <c r="E27" s="476">
        <f>main1!AM195</f>
        <v>-450.5</v>
      </c>
      <c r="F27" s="476" t="str">
        <f>main1!AN195</f>
        <v> </v>
      </c>
      <c r="G27" s="36">
        <f>main1!AO195</f>
        <v>0</v>
      </c>
      <c r="H27" s="36">
        <f>main1!AP195</f>
        <v>-450.5</v>
      </c>
      <c r="I27" s="36" t="str">
        <f>main1!AQ195</f>
        <v> </v>
      </c>
    </row>
    <row r="28" spans="1:9" ht="22.5" customHeight="1">
      <c r="A28" s="477" t="s">
        <v>213</v>
      </c>
      <c r="B28" s="478" t="s">
        <v>210</v>
      </c>
      <c r="C28" s="479">
        <f>main1!AK196</f>
        <v>153.1</v>
      </c>
      <c r="D28" s="479">
        <f>main1!AL196</f>
        <v>153.1</v>
      </c>
      <c r="E28" s="479">
        <f>main1!AM196</f>
        <v>0</v>
      </c>
      <c r="F28" s="479">
        <f>main1!AN196</f>
        <v>100</v>
      </c>
      <c r="G28" s="32">
        <f>main1!AO196</f>
        <v>0</v>
      </c>
      <c r="H28" s="32">
        <f>main1!AP196</f>
        <v>153.1</v>
      </c>
      <c r="I28" s="32" t="str">
        <f>main1!AQ196</f>
        <v> </v>
      </c>
    </row>
    <row r="29" spans="1:9" ht="24.75" customHeight="1">
      <c r="A29" s="480" t="s">
        <v>214</v>
      </c>
      <c r="B29" s="481" t="s">
        <v>211</v>
      </c>
      <c r="C29" s="479">
        <f>main1!AK197</f>
        <v>-153.1</v>
      </c>
      <c r="D29" s="479">
        <f>main1!AL197</f>
        <v>-603.6</v>
      </c>
      <c r="E29" s="479">
        <f>main1!AM197</f>
        <v>-450.5</v>
      </c>
      <c r="F29" s="479" t="str">
        <f>main1!AN197</f>
        <v>&gt;200</v>
      </c>
      <c r="G29" s="32">
        <f>main1!AO197</f>
        <v>0</v>
      </c>
      <c r="H29" s="32">
        <f>main1!AP197</f>
        <v>-603.6</v>
      </c>
      <c r="I29" s="32" t="str">
        <f>main1!AQ197</f>
        <v> </v>
      </c>
    </row>
  </sheetData>
  <sheetProtection/>
  <mergeCells count="11">
    <mergeCell ref="E7:F7"/>
    <mergeCell ref="A5:F5"/>
    <mergeCell ref="A3:I3"/>
    <mergeCell ref="A2:I2"/>
    <mergeCell ref="G7:G8"/>
    <mergeCell ref="H7:I7"/>
    <mergeCell ref="A4:I4"/>
    <mergeCell ref="A7:A8"/>
    <mergeCell ref="B7:B8"/>
    <mergeCell ref="C7:C8"/>
    <mergeCell ref="D7:D8"/>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H77"/>
  <sheetViews>
    <sheetView view="pageBreakPreview" zoomScaleSheetLayoutView="100" zoomScalePageLayoutView="0" workbookViewId="0" topLeftCell="A1">
      <selection activeCell="E25" sqref="E25"/>
    </sheetView>
  </sheetViews>
  <sheetFormatPr defaultColWidth="9.140625" defaultRowHeight="15"/>
  <cols>
    <col min="1" max="1" width="58.00390625" style="0" customWidth="1"/>
    <col min="2" max="2" width="11.28125" style="0" customWidth="1"/>
    <col min="3" max="3" width="11.57421875" style="0" customWidth="1"/>
    <col min="4" max="4" width="11.7109375" style="0" customWidth="1"/>
    <col min="5" max="5" width="12.421875" style="0" customWidth="1"/>
    <col min="6" max="6" width="9.8515625" style="0" customWidth="1"/>
  </cols>
  <sheetData>
    <row r="1" ht="28.5" customHeight="1">
      <c r="F1" s="414" t="s">
        <v>300</v>
      </c>
    </row>
    <row r="2" spans="1:6" ht="21" customHeight="1">
      <c r="A2" s="839" t="s">
        <v>260</v>
      </c>
      <c r="B2" s="839"/>
      <c r="C2" s="839"/>
      <c r="D2" s="839"/>
      <c r="E2" s="839"/>
      <c r="F2" s="839"/>
    </row>
    <row r="3" spans="1:6" ht="20.25" customHeight="1">
      <c r="A3" s="839" t="str">
        <f>main1!A4</f>
        <v>la situația din 30 iunie 2016</v>
      </c>
      <c r="B3" s="839"/>
      <c r="C3" s="839"/>
      <c r="D3" s="839"/>
      <c r="E3" s="839"/>
      <c r="F3" s="839"/>
    </row>
    <row r="4" spans="1:6" ht="26.25" customHeight="1">
      <c r="A4" s="12"/>
      <c r="B4" s="12"/>
      <c r="C4" s="12"/>
      <c r="D4" s="12"/>
      <c r="E4" s="12" t="s">
        <v>1</v>
      </c>
      <c r="F4" s="413" t="s">
        <v>26</v>
      </c>
    </row>
    <row r="5" spans="1:6" ht="15" customHeight="1">
      <c r="A5" s="823" t="s">
        <v>40</v>
      </c>
      <c r="B5" s="823" t="s">
        <v>244</v>
      </c>
      <c r="C5" s="823" t="s">
        <v>33</v>
      </c>
      <c r="D5" s="823" t="s">
        <v>41</v>
      </c>
      <c r="E5" s="838" t="s">
        <v>34</v>
      </c>
      <c r="F5" s="826"/>
    </row>
    <row r="6" spans="1:6" ht="15">
      <c r="A6" s="824"/>
      <c r="B6" s="824"/>
      <c r="C6" s="824"/>
      <c r="D6" s="824"/>
      <c r="E6" s="26" t="s">
        <v>262</v>
      </c>
      <c r="F6" s="26" t="s">
        <v>36</v>
      </c>
    </row>
    <row r="7" spans="1:6" ht="15">
      <c r="A7" s="28">
        <v>1</v>
      </c>
      <c r="B7" s="28">
        <v>2</v>
      </c>
      <c r="C7" s="28">
        <v>3</v>
      </c>
      <c r="D7" s="28">
        <v>4</v>
      </c>
      <c r="E7" s="28">
        <v>5</v>
      </c>
      <c r="F7" s="28">
        <v>6</v>
      </c>
    </row>
    <row r="8" spans="1:7" ht="19.5" customHeight="1">
      <c r="A8" s="192" t="s">
        <v>261</v>
      </c>
      <c r="B8" s="192"/>
      <c r="C8" s="422">
        <f>main1!C106</f>
        <v>47824.899999999994</v>
      </c>
      <c r="D8" s="422">
        <f>main1!D106</f>
        <v>21709.4</v>
      </c>
      <c r="E8" s="422">
        <f>main1!G106</f>
        <v>-26115.499999999993</v>
      </c>
      <c r="F8" s="422">
        <f>main1!H106</f>
        <v>45.39350840252673</v>
      </c>
      <c r="G8" s="443">
        <f>G9+G10+G11+G12+G13+G14+G15+G17+G16+G18</f>
        <v>100</v>
      </c>
    </row>
    <row r="9" spans="1:7" ht="19.5" customHeight="1">
      <c r="A9" s="330" t="s">
        <v>74</v>
      </c>
      <c r="B9" s="448" t="s">
        <v>72</v>
      </c>
      <c r="C9" s="433">
        <f>main1!C107</f>
        <v>4527.8</v>
      </c>
      <c r="D9" s="433">
        <f>main1!D107</f>
        <v>2320.9</v>
      </c>
      <c r="E9" s="433">
        <f>main1!G107</f>
        <v>-2206.9</v>
      </c>
      <c r="F9" s="433">
        <f>main1!H107</f>
        <v>51.258889526922566</v>
      </c>
      <c r="G9" s="443">
        <f>D9/D8*100</f>
        <v>10.690760684311865</v>
      </c>
    </row>
    <row r="10" spans="1:8" ht="19.5" customHeight="1">
      <c r="A10" s="330" t="s">
        <v>75</v>
      </c>
      <c r="B10" s="448" t="s">
        <v>73</v>
      </c>
      <c r="C10" s="433">
        <f>main1!C109</f>
        <v>466.90000000000003</v>
      </c>
      <c r="D10" s="433">
        <f>main1!D109</f>
        <v>229.6</v>
      </c>
      <c r="E10" s="433">
        <f>main1!G109</f>
        <v>-237.30000000000004</v>
      </c>
      <c r="F10" s="433">
        <f>main1!H109</f>
        <v>49.17541229385307</v>
      </c>
      <c r="G10" s="443">
        <f>D10/D8*100</f>
        <v>1.0576063824886914</v>
      </c>
      <c r="H10">
        <f>(D10+D11)/D8*100</f>
        <v>7.3820556993744635</v>
      </c>
    </row>
    <row r="11" spans="1:7" ht="19.5" customHeight="1">
      <c r="A11" s="330" t="s">
        <v>76</v>
      </c>
      <c r="B11" s="448" t="s">
        <v>77</v>
      </c>
      <c r="C11" s="433">
        <f>main1!C111</f>
        <v>2938</v>
      </c>
      <c r="D11" s="433">
        <f>main1!D111</f>
        <v>1373</v>
      </c>
      <c r="E11" s="433">
        <f>main1!G111</f>
        <v>-1565</v>
      </c>
      <c r="F11" s="433">
        <f>main1!H111</f>
        <v>46.73247106875426</v>
      </c>
      <c r="G11" s="443">
        <f>D11/D8*100</f>
        <v>6.324449316885773</v>
      </c>
    </row>
    <row r="12" spans="1:7" ht="19.5" customHeight="1">
      <c r="A12" s="330" t="s">
        <v>71</v>
      </c>
      <c r="B12" s="448" t="s">
        <v>78</v>
      </c>
      <c r="C12" s="433">
        <f>main1!C113</f>
        <v>5866.9</v>
      </c>
      <c r="D12" s="433">
        <f>main1!D113</f>
        <v>1652.3</v>
      </c>
      <c r="E12" s="433">
        <f>main1!G113</f>
        <v>-4214.599999999999</v>
      </c>
      <c r="F12" s="433">
        <f>main1!H113</f>
        <v>28.16308442277864</v>
      </c>
      <c r="G12" s="443">
        <f>D12/D8*100</f>
        <v>7.610988788266833</v>
      </c>
    </row>
    <row r="13" spans="1:7" ht="19.5" customHeight="1">
      <c r="A13" s="330" t="s">
        <v>80</v>
      </c>
      <c r="B13" s="448" t="s">
        <v>79</v>
      </c>
      <c r="C13" s="433">
        <f>main1!C115</f>
        <v>212.1</v>
      </c>
      <c r="D13" s="433">
        <f>main1!D115</f>
        <v>68.60000000000001</v>
      </c>
      <c r="E13" s="433">
        <f>main1!G115</f>
        <v>-143.5</v>
      </c>
      <c r="F13" s="433">
        <f>main1!H115</f>
        <v>32.34323432343235</v>
      </c>
      <c r="G13" s="443">
        <f>D13/D8*100</f>
        <v>0.31599215086552374</v>
      </c>
    </row>
    <row r="14" spans="1:7" ht="19.5" customHeight="1">
      <c r="A14" s="330" t="s">
        <v>82</v>
      </c>
      <c r="B14" s="448" t="s">
        <v>81</v>
      </c>
      <c r="C14" s="433">
        <f>main1!C117</f>
        <v>1619.6</v>
      </c>
      <c r="D14" s="433">
        <f>main1!D117</f>
        <v>392.79999999999995</v>
      </c>
      <c r="E14" s="433">
        <f>main1!G117</f>
        <v>-1226.8</v>
      </c>
      <c r="F14" s="433">
        <f>main1!H117</f>
        <v>24.252901951099034</v>
      </c>
      <c r="G14" s="443">
        <f>D14/D8*100</f>
        <v>1.809354473177517</v>
      </c>
    </row>
    <row r="15" spans="1:8" ht="19.5" customHeight="1">
      <c r="A15" s="330" t="s">
        <v>83</v>
      </c>
      <c r="B15" s="448" t="s">
        <v>84</v>
      </c>
      <c r="C15" s="433">
        <f>main1!C119</f>
        <v>5975.3</v>
      </c>
      <c r="D15" s="433">
        <f>main1!D119</f>
        <v>2533.4</v>
      </c>
      <c r="E15" s="433">
        <f>main1!G119</f>
        <v>-3441.9</v>
      </c>
      <c r="F15" s="433">
        <f>main1!H119</f>
        <v>42.39787123659063</v>
      </c>
      <c r="G15" s="443">
        <f>D15/D8*100</f>
        <v>11.66959934406294</v>
      </c>
      <c r="H15">
        <f>(D15+D16+D17+D18)/D8*100</f>
        <v>72.19084820400379</v>
      </c>
    </row>
    <row r="16" spans="1:7" ht="19.5" customHeight="1">
      <c r="A16" s="330" t="s">
        <v>86</v>
      </c>
      <c r="B16" s="448" t="s">
        <v>85</v>
      </c>
      <c r="C16" s="433">
        <f>main1!C122</f>
        <v>1206.6</v>
      </c>
      <c r="D16" s="433">
        <f>main1!D122</f>
        <v>506</v>
      </c>
      <c r="E16" s="433">
        <f>main1!G122</f>
        <v>-700.5999999999999</v>
      </c>
      <c r="F16" s="433">
        <f>main1!H122</f>
        <v>41.936018564561586</v>
      </c>
      <c r="G16" s="443">
        <f>D16/D8*100</f>
        <v>2.3307875851013846</v>
      </c>
    </row>
    <row r="17" spans="1:7" ht="19.5" customHeight="1">
      <c r="A17" s="330" t="s">
        <v>88</v>
      </c>
      <c r="B17" s="448" t="s">
        <v>87</v>
      </c>
      <c r="C17" s="433">
        <f>main1!C124</f>
        <v>9058.8</v>
      </c>
      <c r="D17" s="433">
        <f>main1!D124</f>
        <v>4128.9</v>
      </c>
      <c r="E17" s="433">
        <f>main1!G124</f>
        <v>-4929.9</v>
      </c>
      <c r="F17" s="433">
        <f>main1!H124</f>
        <v>45.578884620479535</v>
      </c>
      <c r="G17" s="443">
        <f>D17/D8*100</f>
        <v>19.01895031645278</v>
      </c>
    </row>
    <row r="18" spans="1:7" ht="19.5" customHeight="1">
      <c r="A18" s="330" t="s">
        <v>90</v>
      </c>
      <c r="B18" s="448" t="s">
        <v>89</v>
      </c>
      <c r="C18" s="433">
        <f>main1!C126</f>
        <v>15952.900000000001</v>
      </c>
      <c r="D18" s="433">
        <f>main1!D126</f>
        <v>8503.9</v>
      </c>
      <c r="E18" s="433">
        <f>main1!G126</f>
        <v>-7449.000000000002</v>
      </c>
      <c r="F18" s="433">
        <f>main1!H126</f>
        <v>53.306295407104656</v>
      </c>
      <c r="G18" s="443">
        <f>D18/D8*100</f>
        <v>39.17151095838668</v>
      </c>
    </row>
    <row r="19" spans="1:6" ht="18" customHeight="1">
      <c r="A19" s="453" t="s">
        <v>15</v>
      </c>
      <c r="B19" s="193"/>
      <c r="C19" s="451"/>
      <c r="D19" s="451"/>
      <c r="E19" s="451"/>
      <c r="F19" s="452"/>
    </row>
    <row r="20" spans="1:6" ht="24.75" customHeight="1">
      <c r="A20" s="840" t="s">
        <v>5</v>
      </c>
      <c r="B20" s="841"/>
      <c r="C20" s="841"/>
      <c r="D20" s="841"/>
      <c r="E20" s="841"/>
      <c r="F20" s="842"/>
    </row>
    <row r="21" spans="1:6" ht="19.5" customHeight="1" hidden="1">
      <c r="A21" s="444"/>
      <c r="B21" s="444"/>
      <c r="C21" s="445"/>
      <c r="D21" s="445"/>
      <c r="E21" s="445"/>
      <c r="F21" s="446" t="s">
        <v>26</v>
      </c>
    </row>
    <row r="22" spans="1:6" ht="19.5" customHeight="1" hidden="1">
      <c r="A22" s="831" t="s">
        <v>40</v>
      </c>
      <c r="B22" s="831"/>
      <c r="C22" s="831" t="s">
        <v>33</v>
      </c>
      <c r="D22" s="831" t="s">
        <v>41</v>
      </c>
      <c r="E22" s="831" t="s">
        <v>34</v>
      </c>
      <c r="F22" s="831"/>
    </row>
    <row r="23" spans="1:6" ht="19.5" customHeight="1" hidden="1">
      <c r="A23" s="831"/>
      <c r="B23" s="831"/>
      <c r="C23" s="831"/>
      <c r="D23" s="831"/>
      <c r="E23" s="26" t="s">
        <v>262</v>
      </c>
      <c r="F23" s="26" t="s">
        <v>36</v>
      </c>
    </row>
    <row r="24" spans="1:6" ht="19.5" customHeight="1" hidden="1">
      <c r="A24" s="26"/>
      <c r="B24" s="26"/>
      <c r="C24" s="26"/>
      <c r="D24" s="26"/>
      <c r="E24" s="26"/>
      <c r="F24" s="26"/>
    </row>
    <row r="25" spans="1:6" ht="19.5" customHeight="1">
      <c r="A25" s="192" t="s">
        <v>261</v>
      </c>
      <c r="B25" s="192"/>
      <c r="C25" s="422">
        <f>main1!U106</f>
        <v>31254.5</v>
      </c>
      <c r="D25" s="422">
        <f>main1!V106</f>
        <v>15074.5</v>
      </c>
      <c r="E25" s="422">
        <f>main1!Y106</f>
        <v>-16180</v>
      </c>
      <c r="F25" s="422">
        <f>main1!Z106</f>
        <v>48.23145467052745</v>
      </c>
    </row>
    <row r="26" spans="1:6" ht="19.5" customHeight="1">
      <c r="A26" s="330" t="s">
        <v>74</v>
      </c>
      <c r="B26" s="448" t="s">
        <v>72</v>
      </c>
      <c r="C26" s="433">
        <f>main1!U107</f>
        <v>4300</v>
      </c>
      <c r="D26" s="433">
        <f>main1!V107</f>
        <v>2313.3</v>
      </c>
      <c r="E26" s="433">
        <f>main1!Y107</f>
        <v>-1986.6999999999998</v>
      </c>
      <c r="F26" s="433">
        <f>main1!Z107</f>
        <v>53.79767441860466</v>
      </c>
    </row>
    <row r="27" spans="1:6" ht="19.5" customHeight="1">
      <c r="A27" s="330" t="s">
        <v>75</v>
      </c>
      <c r="B27" s="448" t="s">
        <v>73</v>
      </c>
      <c r="C27" s="433">
        <f>main1!U109</f>
        <v>457.1</v>
      </c>
      <c r="D27" s="433">
        <f>main1!V109</f>
        <v>225.5</v>
      </c>
      <c r="E27" s="433">
        <f>main1!Y109</f>
        <v>-231.60000000000002</v>
      </c>
      <c r="F27" s="433">
        <f>main1!Z109</f>
        <v>49.33274994530737</v>
      </c>
    </row>
    <row r="28" spans="1:6" ht="19.5" customHeight="1">
      <c r="A28" s="330" t="s">
        <v>76</v>
      </c>
      <c r="B28" s="448" t="s">
        <v>77</v>
      </c>
      <c r="C28" s="433">
        <f>main1!U111</f>
        <v>2914</v>
      </c>
      <c r="D28" s="433">
        <f>main1!V111</f>
        <v>1368.3</v>
      </c>
      <c r="E28" s="433">
        <f>main1!Y111</f>
        <v>-1545.7</v>
      </c>
      <c r="F28" s="433">
        <f>main1!Z111</f>
        <v>46.9560741249142</v>
      </c>
    </row>
    <row r="29" spans="1:6" ht="19.5" customHeight="1">
      <c r="A29" s="330" t="s">
        <v>71</v>
      </c>
      <c r="B29" s="448" t="s">
        <v>78</v>
      </c>
      <c r="C29" s="433">
        <f>main1!U113</f>
        <v>5078.2</v>
      </c>
      <c r="D29" s="433">
        <f>main1!V113</f>
        <v>1381</v>
      </c>
      <c r="E29" s="433">
        <f>main1!Y113</f>
        <v>-3697.2</v>
      </c>
      <c r="F29" s="433">
        <f>main1!Z113</f>
        <v>27.194675278642038</v>
      </c>
    </row>
    <row r="30" spans="1:6" ht="19.5" customHeight="1">
      <c r="A30" s="330" t="s">
        <v>80</v>
      </c>
      <c r="B30" s="448" t="s">
        <v>79</v>
      </c>
      <c r="C30" s="433">
        <f>main1!U115</f>
        <v>191.4</v>
      </c>
      <c r="D30" s="433">
        <f>main1!V115</f>
        <v>63.5</v>
      </c>
      <c r="E30" s="433">
        <f>main1!Y115</f>
        <v>-127.9</v>
      </c>
      <c r="F30" s="433">
        <f>main1!Z115</f>
        <v>33.176593521421104</v>
      </c>
    </row>
    <row r="31" spans="1:6" ht="19.5" customHeight="1">
      <c r="A31" s="330" t="s">
        <v>82</v>
      </c>
      <c r="B31" s="448" t="s">
        <v>81</v>
      </c>
      <c r="C31" s="433">
        <f>main1!U117</f>
        <v>510.6</v>
      </c>
      <c r="D31" s="433">
        <f>main1!V117</f>
        <v>94.4</v>
      </c>
      <c r="E31" s="433">
        <f>main1!Y117</f>
        <v>-416.20000000000005</v>
      </c>
      <c r="F31" s="433">
        <f>main1!Z117</f>
        <v>18.48805327066197</v>
      </c>
    </row>
    <row r="32" spans="1:6" ht="19.5" customHeight="1">
      <c r="A32" s="330" t="s">
        <v>83</v>
      </c>
      <c r="B32" s="448" t="s">
        <v>84</v>
      </c>
      <c r="C32" s="433">
        <f>main1!U119</f>
        <v>3041.4</v>
      </c>
      <c r="D32" s="433">
        <f>main1!V119</f>
        <v>1412.4</v>
      </c>
      <c r="E32" s="433">
        <f>main1!Y119</f>
        <v>-1629</v>
      </c>
      <c r="F32" s="433">
        <f>main1!Z119</f>
        <v>46.43913986979681</v>
      </c>
    </row>
    <row r="33" spans="1:6" ht="19.5" customHeight="1">
      <c r="A33" s="330" t="s">
        <v>86</v>
      </c>
      <c r="B33" s="448" t="s">
        <v>85</v>
      </c>
      <c r="C33" s="433">
        <f>main1!U122</f>
        <v>586</v>
      </c>
      <c r="D33" s="433">
        <f>main1!V122</f>
        <v>280</v>
      </c>
      <c r="E33" s="433">
        <f>main1!Y122</f>
        <v>-306</v>
      </c>
      <c r="F33" s="433">
        <f>main1!Z122</f>
        <v>47.781569965870304</v>
      </c>
    </row>
    <row r="34" spans="1:6" ht="19.5" customHeight="1">
      <c r="A34" s="330" t="s">
        <v>88</v>
      </c>
      <c r="B34" s="448" t="s">
        <v>87</v>
      </c>
      <c r="C34" s="433">
        <f>main1!U124</f>
        <v>8115.2</v>
      </c>
      <c r="D34" s="433">
        <f>main1!V124</f>
        <v>4091</v>
      </c>
      <c r="E34" s="433">
        <f>main1!Y124</f>
        <v>-4024.2</v>
      </c>
      <c r="F34" s="433">
        <f>main1!Z124</f>
        <v>50.41157334384858</v>
      </c>
    </row>
    <row r="35" spans="1:6" ht="19.5" customHeight="1">
      <c r="A35" s="330" t="s">
        <v>90</v>
      </c>
      <c r="B35" s="448" t="s">
        <v>89</v>
      </c>
      <c r="C35" s="433">
        <f>main1!U126</f>
        <v>6060.6</v>
      </c>
      <c r="D35" s="433">
        <f>main1!V126</f>
        <v>3845.1</v>
      </c>
      <c r="E35" s="433">
        <f>main1!Y126</f>
        <v>-2215.5000000000005</v>
      </c>
      <c r="F35" s="433">
        <f>main1!Z126</f>
        <v>63.44421344421344</v>
      </c>
    </row>
    <row r="36" spans="1:6" ht="19.5" customHeight="1" hidden="1">
      <c r="A36" s="445"/>
      <c r="B36" s="445"/>
      <c r="C36" s="445"/>
      <c r="D36" s="445"/>
      <c r="E36" s="445"/>
      <c r="F36" s="445"/>
    </row>
    <row r="37" spans="1:6" ht="35.25" customHeight="1">
      <c r="A37" s="843" t="s">
        <v>264</v>
      </c>
      <c r="B37" s="844"/>
      <c r="C37" s="844"/>
      <c r="D37" s="844"/>
      <c r="E37" s="844"/>
      <c r="F37" s="845"/>
    </row>
    <row r="38" spans="1:6" ht="19.5" customHeight="1" hidden="1">
      <c r="A38" s="445"/>
      <c r="B38" s="445"/>
      <c r="C38" s="445"/>
      <c r="D38" s="445"/>
      <c r="E38" s="445"/>
      <c r="F38" s="446" t="s">
        <v>26</v>
      </c>
    </row>
    <row r="39" spans="1:6" ht="19.5" customHeight="1" hidden="1">
      <c r="A39" s="831" t="s">
        <v>40</v>
      </c>
      <c r="B39" s="831"/>
      <c r="C39" s="831" t="s">
        <v>33</v>
      </c>
      <c r="D39" s="831" t="s">
        <v>41</v>
      </c>
      <c r="E39" s="831" t="s">
        <v>34</v>
      </c>
      <c r="F39" s="831"/>
    </row>
    <row r="40" spans="1:6" ht="19.5" customHeight="1" hidden="1">
      <c r="A40" s="831"/>
      <c r="B40" s="831"/>
      <c r="C40" s="831"/>
      <c r="D40" s="831"/>
      <c r="E40" s="26" t="s">
        <v>262</v>
      </c>
      <c r="F40" s="26" t="s">
        <v>36</v>
      </c>
    </row>
    <row r="41" spans="1:6" ht="19.5" customHeight="1" hidden="1">
      <c r="A41" s="26"/>
      <c r="B41" s="26"/>
      <c r="C41" s="26"/>
      <c r="D41" s="26"/>
      <c r="E41" s="26"/>
      <c r="F41" s="26"/>
    </row>
    <row r="42" spans="1:6" ht="19.5" customHeight="1">
      <c r="A42" s="192" t="s">
        <v>261</v>
      </c>
      <c r="B42" s="192"/>
      <c r="C42" s="422">
        <f>main1!AD106</f>
        <v>13649.3</v>
      </c>
      <c r="D42" s="422">
        <f>main1!AE106</f>
        <v>7431.8</v>
      </c>
      <c r="E42" s="422">
        <f>main1!AF106</f>
        <v>-6217.499999999999</v>
      </c>
      <c r="F42" s="422">
        <f>main1!AG106</f>
        <v>54.448213461496195</v>
      </c>
    </row>
    <row r="43" spans="1:6" ht="19.5" customHeight="1">
      <c r="A43" s="330" t="s">
        <v>90</v>
      </c>
      <c r="B43" s="449">
        <v>10</v>
      </c>
      <c r="C43" s="433">
        <f>main1!AD126</f>
        <v>13649.3</v>
      </c>
      <c r="D43" s="433">
        <f>main1!AE126</f>
        <v>7431.8</v>
      </c>
      <c r="E43" s="433">
        <f>main1!AF126</f>
        <v>-6217.499999999999</v>
      </c>
      <c r="F43" s="433">
        <f>main1!AG126</f>
        <v>54.448213461496195</v>
      </c>
    </row>
    <row r="44" spans="1:6" ht="19.5" customHeight="1" hidden="1">
      <c r="A44" s="445"/>
      <c r="B44" s="445"/>
      <c r="C44" s="445"/>
      <c r="D44" s="445"/>
      <c r="E44" s="445"/>
      <c r="F44" s="445"/>
    </row>
    <row r="45" spans="1:6" ht="33" customHeight="1">
      <c r="A45" s="846" t="s">
        <v>265</v>
      </c>
      <c r="B45" s="847"/>
      <c r="C45" s="847"/>
      <c r="D45" s="847"/>
      <c r="E45" s="847"/>
      <c r="F45" s="848"/>
    </row>
    <row r="46" spans="1:6" ht="19.5" customHeight="1" hidden="1">
      <c r="A46" s="445"/>
      <c r="B46" s="445"/>
      <c r="C46" s="445"/>
      <c r="D46" s="445"/>
      <c r="E46" s="445"/>
      <c r="F46" s="446" t="s">
        <v>26</v>
      </c>
    </row>
    <row r="47" spans="1:6" ht="19.5" customHeight="1" hidden="1">
      <c r="A47" s="823" t="s">
        <v>40</v>
      </c>
      <c r="B47" s="823"/>
      <c r="C47" s="823" t="s">
        <v>33</v>
      </c>
      <c r="D47" s="823" t="s">
        <v>41</v>
      </c>
      <c r="E47" s="838" t="s">
        <v>34</v>
      </c>
      <c r="F47" s="826"/>
    </row>
    <row r="48" spans="1:6" ht="19.5" customHeight="1" hidden="1">
      <c r="A48" s="824"/>
      <c r="B48" s="824"/>
      <c r="C48" s="824"/>
      <c r="D48" s="824"/>
      <c r="E48" s="26" t="s">
        <v>262</v>
      </c>
      <c r="F48" s="26" t="s">
        <v>36</v>
      </c>
    </row>
    <row r="49" spans="1:6" ht="19.5" customHeight="1" hidden="1">
      <c r="A49" s="26"/>
      <c r="B49" s="26"/>
      <c r="C49" s="26"/>
      <c r="D49" s="26"/>
      <c r="E49" s="26"/>
      <c r="F49" s="26"/>
    </row>
    <row r="50" spans="1:6" ht="19.5" customHeight="1">
      <c r="A50" s="192" t="s">
        <v>261</v>
      </c>
      <c r="B50" s="192"/>
      <c r="C50" s="422">
        <f>main1!AK106</f>
        <v>5160.1</v>
      </c>
      <c r="D50" s="422">
        <f>main1!AL106</f>
        <v>2243</v>
      </c>
      <c r="E50" s="422">
        <f>main1!AM106</f>
        <v>-2917.1000000000004</v>
      </c>
      <c r="F50" s="422">
        <f>main1!AN106</f>
        <v>43.46814984205732</v>
      </c>
    </row>
    <row r="51" spans="1:6" ht="19.5" customHeight="1">
      <c r="A51" s="333" t="s">
        <v>83</v>
      </c>
      <c r="B51" s="450" t="s">
        <v>84</v>
      </c>
      <c r="C51" s="433">
        <f>main1!AK119</f>
        <v>5160.1</v>
      </c>
      <c r="D51" s="433">
        <f>main1!AL119</f>
        <v>2243</v>
      </c>
      <c r="E51" s="433">
        <f>main1!AM119</f>
        <v>-2917.1000000000004</v>
      </c>
      <c r="F51" s="433">
        <f>main1!AN119</f>
        <v>43.46814984205732</v>
      </c>
    </row>
    <row r="52" spans="1:6" ht="19.5" customHeight="1" hidden="1">
      <c r="A52" s="103"/>
      <c r="B52" s="103"/>
      <c r="C52" s="447"/>
      <c r="D52" s="447"/>
      <c r="E52" s="447"/>
      <c r="F52" s="447"/>
    </row>
    <row r="53" spans="1:6" ht="31.5" customHeight="1">
      <c r="A53" s="849" t="s">
        <v>263</v>
      </c>
      <c r="B53" s="849"/>
      <c r="C53" s="849"/>
      <c r="D53" s="849"/>
      <c r="E53" s="849"/>
      <c r="F53" s="849"/>
    </row>
    <row r="54" spans="1:6" ht="19.5" customHeight="1" hidden="1">
      <c r="A54" s="444"/>
      <c r="B54" s="444"/>
      <c r="C54" s="445"/>
      <c r="D54" s="445"/>
      <c r="E54" s="445"/>
      <c r="F54" s="446" t="s">
        <v>26</v>
      </c>
    </row>
    <row r="55" spans="1:6" ht="19.5" customHeight="1" hidden="1">
      <c r="A55" s="831" t="s">
        <v>40</v>
      </c>
      <c r="B55" s="831"/>
      <c r="C55" s="831" t="s">
        <v>33</v>
      </c>
      <c r="D55" s="831" t="s">
        <v>41</v>
      </c>
      <c r="E55" s="831" t="s">
        <v>34</v>
      </c>
      <c r="F55" s="831"/>
    </row>
    <row r="56" spans="1:6" ht="19.5" customHeight="1" hidden="1">
      <c r="A56" s="831"/>
      <c r="B56" s="831"/>
      <c r="C56" s="831"/>
      <c r="D56" s="831"/>
      <c r="E56" s="26" t="s">
        <v>262</v>
      </c>
      <c r="F56" s="26" t="s">
        <v>36</v>
      </c>
    </row>
    <row r="57" spans="1:6" ht="19.5" customHeight="1">
      <c r="A57" s="192" t="s">
        <v>261</v>
      </c>
      <c r="B57" s="192"/>
      <c r="C57" s="422">
        <f>main1!AR106</f>
        <v>11888.9</v>
      </c>
      <c r="D57" s="422">
        <f>main1!AS106</f>
        <v>5146.5</v>
      </c>
      <c r="E57" s="422">
        <f>main1!AV106</f>
        <v>-6742.4</v>
      </c>
      <c r="F57" s="422">
        <f>main1!AW106</f>
        <v>43.28827730067542</v>
      </c>
    </row>
    <row r="58" spans="1:6" ht="19.5" customHeight="1">
      <c r="A58" s="330" t="s">
        <v>74</v>
      </c>
      <c r="B58" s="448" t="s">
        <v>72</v>
      </c>
      <c r="C58" s="433">
        <f>main1!AR107</f>
        <v>1270.1</v>
      </c>
      <c r="D58" s="433">
        <f>main1!AS107</f>
        <v>528.7</v>
      </c>
      <c r="E58" s="433">
        <f>main1!AV107</f>
        <v>-741.3999999999999</v>
      </c>
      <c r="F58" s="433">
        <f>main1!AW107</f>
        <v>41.62664357137234</v>
      </c>
    </row>
    <row r="59" spans="1:6" ht="19.5" customHeight="1">
      <c r="A59" s="330"/>
      <c r="B59" s="448"/>
      <c r="C59" s="433"/>
      <c r="D59" s="433"/>
      <c r="E59" s="433"/>
      <c r="F59" s="433"/>
    </row>
    <row r="60" spans="1:6" ht="19.5" customHeight="1">
      <c r="A60" s="330" t="s">
        <v>75</v>
      </c>
      <c r="B60" s="448" t="s">
        <v>73</v>
      </c>
      <c r="C60" s="433">
        <f>main1!AR109</f>
        <v>9.8</v>
      </c>
      <c r="D60" s="433">
        <f>main1!AS109</f>
        <v>4.1</v>
      </c>
      <c r="E60" s="433">
        <f>main1!AV109</f>
        <v>-5.700000000000001</v>
      </c>
      <c r="F60" s="433">
        <f>main1!AW109</f>
        <v>41.836734693877546</v>
      </c>
    </row>
    <row r="61" spans="1:6" ht="19.5" customHeight="1">
      <c r="A61" s="330"/>
      <c r="B61" s="448"/>
      <c r="C61" s="433"/>
      <c r="D61" s="433"/>
      <c r="E61" s="433"/>
      <c r="F61" s="433"/>
    </row>
    <row r="62" spans="1:6" ht="19.5" customHeight="1">
      <c r="A62" s="330" t="s">
        <v>76</v>
      </c>
      <c r="B62" s="448" t="s">
        <v>77</v>
      </c>
      <c r="C62" s="433">
        <f>main1!AR111</f>
        <v>24</v>
      </c>
      <c r="D62" s="433">
        <f>main1!AS111</f>
        <v>4.7</v>
      </c>
      <c r="E62" s="433">
        <f>main1!AV111</f>
        <v>-19.3</v>
      </c>
      <c r="F62" s="433">
        <f>main1!AW111</f>
        <v>19.583333333333332</v>
      </c>
    </row>
    <row r="63" spans="1:6" ht="19.5" customHeight="1">
      <c r="A63" s="330"/>
      <c r="B63" s="448"/>
      <c r="C63" s="433"/>
      <c r="D63" s="433"/>
      <c r="E63" s="433"/>
      <c r="F63" s="433"/>
    </row>
    <row r="64" spans="1:6" ht="19.5" customHeight="1">
      <c r="A64" s="330" t="s">
        <v>71</v>
      </c>
      <c r="B64" s="448" t="s">
        <v>78</v>
      </c>
      <c r="C64" s="433">
        <f>main1!AR113</f>
        <v>788.7</v>
      </c>
      <c r="D64" s="433">
        <f>main1!AS113</f>
        <v>271.3</v>
      </c>
      <c r="E64" s="433">
        <f>main1!AV113</f>
        <v>-517.4000000000001</v>
      </c>
      <c r="F64" s="433">
        <f>main1!AW113</f>
        <v>34.39837707620134</v>
      </c>
    </row>
    <row r="65" spans="1:6" ht="19.5" customHeight="1">
      <c r="A65" s="330"/>
      <c r="B65" s="448"/>
      <c r="C65" s="433"/>
      <c r="D65" s="433"/>
      <c r="E65" s="433"/>
      <c r="F65" s="433"/>
    </row>
    <row r="66" spans="1:6" ht="19.5" customHeight="1">
      <c r="A66" s="330" t="s">
        <v>80</v>
      </c>
      <c r="B66" s="448" t="s">
        <v>79</v>
      </c>
      <c r="C66" s="433">
        <f>main1!AR115</f>
        <v>21.6</v>
      </c>
      <c r="D66" s="433">
        <f>main1!AS115</f>
        <v>5.4</v>
      </c>
      <c r="E66" s="433">
        <f>main1!AV115</f>
        <v>-16.200000000000003</v>
      </c>
      <c r="F66" s="433">
        <f>main1!AW115</f>
        <v>25</v>
      </c>
    </row>
    <row r="67" spans="1:6" ht="19.5" customHeight="1">
      <c r="A67" s="330"/>
      <c r="B67" s="448"/>
      <c r="C67" s="433"/>
      <c r="D67" s="433"/>
      <c r="E67" s="433"/>
      <c r="F67" s="433"/>
    </row>
    <row r="68" spans="1:6" ht="19.5" customHeight="1">
      <c r="A68" s="330" t="s">
        <v>82</v>
      </c>
      <c r="B68" s="448" t="s">
        <v>81</v>
      </c>
      <c r="C68" s="433">
        <f>main1!AR117</f>
        <v>1145.5</v>
      </c>
      <c r="D68" s="433">
        <f>main1!AS117</f>
        <v>351</v>
      </c>
      <c r="E68" s="433">
        <f>main1!AV117</f>
        <v>-794.5</v>
      </c>
      <c r="F68" s="433">
        <f>main1!AW117</f>
        <v>30.641641204714098</v>
      </c>
    </row>
    <row r="69" spans="1:6" ht="19.5" customHeight="1">
      <c r="A69" s="330"/>
      <c r="B69" s="448"/>
      <c r="C69" s="433"/>
      <c r="D69" s="433"/>
      <c r="E69" s="433"/>
      <c r="F69" s="433"/>
    </row>
    <row r="70" spans="1:6" ht="19.5" customHeight="1">
      <c r="A70" s="330" t="s">
        <v>83</v>
      </c>
      <c r="B70" s="448" t="s">
        <v>84</v>
      </c>
      <c r="C70" s="433">
        <f>main1!AR119</f>
        <v>93.3</v>
      </c>
      <c r="D70" s="433">
        <f>main1!AS119</f>
        <v>18.4</v>
      </c>
      <c r="E70" s="433">
        <f>main1!AV119</f>
        <v>-74.9</v>
      </c>
      <c r="F70" s="433">
        <f>main1!AW119</f>
        <v>19.721329046087888</v>
      </c>
    </row>
    <row r="71" spans="1:6" ht="19.5" customHeight="1">
      <c r="A71" s="330"/>
      <c r="B71" s="448"/>
      <c r="C71" s="433"/>
      <c r="D71" s="433"/>
      <c r="E71" s="433"/>
      <c r="F71" s="433"/>
    </row>
    <row r="72" spans="1:6" ht="19.5" customHeight="1">
      <c r="A72" s="330" t="s">
        <v>86</v>
      </c>
      <c r="B72" s="448" t="s">
        <v>85</v>
      </c>
      <c r="C72" s="433">
        <f>main1!AR122</f>
        <v>766.3</v>
      </c>
      <c r="D72" s="433">
        <f>main1!AS122</f>
        <v>304.6</v>
      </c>
      <c r="E72" s="433">
        <f>main1!AV122</f>
        <v>-461.69999999999993</v>
      </c>
      <c r="F72" s="433">
        <f>main1!AW122</f>
        <v>39.74944538692419</v>
      </c>
    </row>
    <row r="73" spans="1:6" ht="19.5" customHeight="1">
      <c r="A73" s="330"/>
      <c r="B73" s="448"/>
      <c r="C73" s="433"/>
      <c r="D73" s="433"/>
      <c r="E73" s="433"/>
      <c r="F73" s="433"/>
    </row>
    <row r="74" spans="1:6" ht="19.5" customHeight="1">
      <c r="A74" s="330" t="s">
        <v>88</v>
      </c>
      <c r="B74" s="448" t="s">
        <v>87</v>
      </c>
      <c r="C74" s="433">
        <f>main1!AR124</f>
        <v>6848</v>
      </c>
      <c r="D74" s="433">
        <f>main1!AS124</f>
        <v>3236.4</v>
      </c>
      <c r="E74" s="433">
        <f>main1!AV124</f>
        <v>-3611.6</v>
      </c>
      <c r="F74" s="433">
        <f>main1!AW124</f>
        <v>47.26051401869159</v>
      </c>
    </row>
    <row r="75" spans="1:6" ht="19.5" customHeight="1">
      <c r="A75" s="330"/>
      <c r="B75" s="448"/>
      <c r="C75" s="433"/>
      <c r="D75" s="433"/>
      <c r="E75" s="433"/>
      <c r="F75" s="433"/>
    </row>
    <row r="76" spans="1:6" ht="19.5" customHeight="1">
      <c r="A76" s="330" t="s">
        <v>90</v>
      </c>
      <c r="B76" s="448" t="s">
        <v>89</v>
      </c>
      <c r="C76" s="433">
        <f>main1!AR126</f>
        <v>921.6</v>
      </c>
      <c r="D76" s="433">
        <f>main1!AS126</f>
        <v>421.9</v>
      </c>
      <c r="E76" s="433">
        <f>main1!AV126</f>
        <v>-499.70000000000005</v>
      </c>
      <c r="F76" s="433">
        <f>main1!AW126</f>
        <v>45.77907986111111</v>
      </c>
    </row>
    <row r="77" spans="1:6" ht="15">
      <c r="A77" s="445"/>
      <c r="B77" s="445"/>
      <c r="C77" s="445"/>
      <c r="D77" s="445"/>
      <c r="E77" s="445"/>
      <c r="F77" s="445"/>
    </row>
  </sheetData>
  <sheetProtection/>
  <mergeCells count="31">
    <mergeCell ref="B5:B6"/>
    <mergeCell ref="B22:B23"/>
    <mergeCell ref="B39:B40"/>
    <mergeCell ref="B47:B48"/>
    <mergeCell ref="A22:A23"/>
    <mergeCell ref="C22:C23"/>
    <mergeCell ref="D22:D23"/>
    <mergeCell ref="E22:F22"/>
    <mergeCell ref="E47:F47"/>
    <mergeCell ref="D47:D48"/>
    <mergeCell ref="C47:C48"/>
    <mergeCell ref="B55:B56"/>
    <mergeCell ref="A55:A56"/>
    <mergeCell ref="C55:C56"/>
    <mergeCell ref="D55:D56"/>
    <mergeCell ref="E55:F55"/>
    <mergeCell ref="A39:A40"/>
    <mergeCell ref="C39:C40"/>
    <mergeCell ref="A45:F45"/>
    <mergeCell ref="A53:F53"/>
    <mergeCell ref="A47:A48"/>
    <mergeCell ref="A2:F2"/>
    <mergeCell ref="A3:F3"/>
    <mergeCell ref="A20:F20"/>
    <mergeCell ref="D39:D40"/>
    <mergeCell ref="E39:F39"/>
    <mergeCell ref="A37:F37"/>
    <mergeCell ref="A5:A6"/>
    <mergeCell ref="C5:C6"/>
    <mergeCell ref="D5:D6"/>
    <mergeCell ref="E5:F5"/>
  </mergeCells>
  <printOptions horizontalCentered="1"/>
  <pageMargins left="0" right="0" top="0.3937007874015748" bottom="0" header="0" footer="0"/>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1:K134"/>
  <sheetViews>
    <sheetView showZeros="0" tabSelected="1" view="pageBreakPreview" zoomScaleSheetLayoutView="100" zoomScalePageLayoutView="0" workbookViewId="0" topLeftCell="A1">
      <selection activeCell="A28" sqref="A28:IV31"/>
    </sheetView>
  </sheetViews>
  <sheetFormatPr defaultColWidth="9.140625" defaultRowHeight="15"/>
  <cols>
    <col min="1" max="1" width="51.140625" style="0" customWidth="1"/>
    <col min="2" max="2" width="9.7109375" style="0" customWidth="1"/>
    <col min="3" max="3" width="11.8515625" style="0" customWidth="1"/>
    <col min="4" max="6" width="10.28125" style="0" customWidth="1"/>
    <col min="7" max="7" width="11.57421875" style="0" customWidth="1"/>
    <col min="9" max="9" width="9.57421875" style="0" hidden="1" customWidth="1"/>
    <col min="10" max="11" width="9.140625" style="0" hidden="1" customWidth="1"/>
    <col min="13" max="13" width="21.00390625" style="0" customWidth="1"/>
  </cols>
  <sheetData>
    <row r="1" spans="1:10" ht="21.75" customHeight="1">
      <c r="A1" s="29"/>
      <c r="B1" s="29"/>
      <c r="C1" s="13"/>
      <c r="D1" s="13"/>
      <c r="E1" s="13"/>
      <c r="F1" s="13"/>
      <c r="G1" s="13"/>
      <c r="H1" s="414" t="s">
        <v>29</v>
      </c>
      <c r="I1" s="13"/>
      <c r="J1" s="13"/>
    </row>
    <row r="2" spans="1:11" ht="20.25">
      <c r="A2" s="829" t="s">
        <v>25</v>
      </c>
      <c r="B2" s="829"/>
      <c r="C2" s="829"/>
      <c r="D2" s="829"/>
      <c r="E2" s="829"/>
      <c r="F2" s="829"/>
      <c r="G2" s="829"/>
      <c r="H2" s="829"/>
      <c r="I2" s="829"/>
      <c r="J2" s="829"/>
      <c r="K2" s="829"/>
    </row>
    <row r="3" spans="1:11" ht="20.25">
      <c r="A3" s="829" t="s">
        <v>313</v>
      </c>
      <c r="B3" s="829"/>
      <c r="C3" s="829"/>
      <c r="D3" s="829"/>
      <c r="E3" s="829"/>
      <c r="F3" s="829"/>
      <c r="G3" s="829"/>
      <c r="H3" s="829"/>
      <c r="I3" s="829"/>
      <c r="J3" s="829"/>
      <c r="K3" s="829"/>
    </row>
    <row r="4" spans="1:11" ht="20.25" customHeight="1">
      <c r="A4" s="830" t="str">
        <f>main1!A4</f>
        <v>la situația din 30 iunie 2016</v>
      </c>
      <c r="B4" s="830"/>
      <c r="C4" s="830"/>
      <c r="D4" s="830"/>
      <c r="E4" s="830"/>
      <c r="F4" s="830"/>
      <c r="G4" s="830"/>
      <c r="H4" s="830"/>
      <c r="I4" s="830"/>
      <c r="J4" s="830"/>
      <c r="K4" s="830"/>
    </row>
    <row r="5" spans="1:10" ht="15">
      <c r="A5" s="12"/>
      <c r="B5" s="12"/>
      <c r="C5" s="12"/>
      <c r="D5" s="12"/>
      <c r="E5" s="12"/>
      <c r="F5" s="12"/>
      <c r="G5" s="12" t="s">
        <v>1</v>
      </c>
      <c r="H5" s="15" t="s">
        <v>26</v>
      </c>
      <c r="I5" s="12"/>
      <c r="J5" s="12"/>
    </row>
    <row r="6" spans="1:11" ht="31.5" customHeight="1">
      <c r="A6" s="831" t="s">
        <v>40</v>
      </c>
      <c r="B6" s="833" t="s">
        <v>244</v>
      </c>
      <c r="C6" s="831" t="s">
        <v>33</v>
      </c>
      <c r="D6" s="831" t="s">
        <v>41</v>
      </c>
      <c r="E6" s="828" t="s">
        <v>330</v>
      </c>
      <c r="F6" s="828"/>
      <c r="G6" s="831" t="s">
        <v>34</v>
      </c>
      <c r="H6" s="831"/>
      <c r="I6" s="831" t="s">
        <v>38</v>
      </c>
      <c r="J6" s="831" t="s">
        <v>39</v>
      </c>
      <c r="K6" s="831"/>
    </row>
    <row r="7" spans="1:11" ht="30.75" customHeight="1">
      <c r="A7" s="831"/>
      <c r="B7" s="833"/>
      <c r="C7" s="831"/>
      <c r="D7" s="831"/>
      <c r="E7" s="631" t="s">
        <v>332</v>
      </c>
      <c r="F7" s="631" t="s">
        <v>331</v>
      </c>
      <c r="G7" s="26" t="s">
        <v>301</v>
      </c>
      <c r="H7" s="26" t="s">
        <v>36</v>
      </c>
      <c r="I7" s="831"/>
      <c r="J7" s="26" t="s">
        <v>37</v>
      </c>
      <c r="K7" s="26" t="s">
        <v>36</v>
      </c>
    </row>
    <row r="8" spans="1:11" ht="15">
      <c r="A8" s="28">
        <v>1</v>
      </c>
      <c r="B8" s="270">
        <v>2</v>
      </c>
      <c r="C8" s="28">
        <v>3</v>
      </c>
      <c r="D8" s="28">
        <v>4</v>
      </c>
      <c r="E8" s="28">
        <v>5</v>
      </c>
      <c r="F8" s="28">
        <v>6</v>
      </c>
      <c r="G8" s="28">
        <v>7</v>
      </c>
      <c r="H8" s="28">
        <v>8</v>
      </c>
      <c r="I8" s="28">
        <v>6</v>
      </c>
      <c r="J8" s="28">
        <v>7</v>
      </c>
      <c r="K8" s="28">
        <v>8</v>
      </c>
    </row>
    <row r="9" spans="1:11" ht="17.25">
      <c r="A9" s="467" t="s">
        <v>100</v>
      </c>
      <c r="B9" s="473">
        <v>1</v>
      </c>
      <c r="C9" s="469">
        <f>main1!AR12</f>
        <v>11547.099999999999</v>
      </c>
      <c r="D9" s="469">
        <f>main1!AS12</f>
        <v>5848.5</v>
      </c>
      <c r="E9" s="469">
        <f>main1!AT12</f>
        <v>5774.1</v>
      </c>
      <c r="F9" s="469">
        <f>main1!AU12</f>
        <v>74.39999999999999</v>
      </c>
      <c r="G9" s="469">
        <f>main1!AV12</f>
        <v>-5698.5999999999985</v>
      </c>
      <c r="H9" s="469">
        <f>main1!AW12</f>
        <v>50.64908072156646</v>
      </c>
      <c r="I9" s="31">
        <f>main1!AX12</f>
        <v>0</v>
      </c>
      <c r="J9" s="31">
        <f>main1!AY12</f>
        <v>5848.5</v>
      </c>
      <c r="K9" s="31" t="str">
        <f>main1!AZ12</f>
        <v> </v>
      </c>
    </row>
    <row r="10" spans="1:11" ht="15">
      <c r="A10" s="169" t="s">
        <v>43</v>
      </c>
      <c r="B10" s="253">
        <v>11</v>
      </c>
      <c r="C10" s="421">
        <f>main1!AR13</f>
        <v>2751.2999999999997</v>
      </c>
      <c r="D10" s="421">
        <f>main1!AS13</f>
        <v>1542.5</v>
      </c>
      <c r="E10" s="421">
        <f>main1!AT13</f>
        <v>1542.5</v>
      </c>
      <c r="F10" s="421">
        <f>main1!AU13</f>
        <v>0</v>
      </c>
      <c r="G10" s="421">
        <f>main1!AV13</f>
        <v>-1208.7999999999997</v>
      </c>
      <c r="H10" s="421">
        <f>main1!AW13</f>
        <v>56.064405917202784</v>
      </c>
      <c r="I10" s="32">
        <f>main1!AX13</f>
        <v>0</v>
      </c>
      <c r="J10" s="32">
        <f>main1!AY13</f>
        <v>1542.5</v>
      </c>
      <c r="K10" s="32" t="str">
        <f>main1!AZ13</f>
        <v> </v>
      </c>
    </row>
    <row r="11" spans="1:11" ht="16.5" customHeight="1">
      <c r="A11" s="67" t="s">
        <v>44</v>
      </c>
      <c r="B11" s="254">
        <v>111</v>
      </c>
      <c r="C11" s="417">
        <f>main1!AR14</f>
        <v>1544.1999999999998</v>
      </c>
      <c r="D11" s="417">
        <f>main1!AS14</f>
        <v>895.4000000000001</v>
      </c>
      <c r="E11" s="417">
        <f>main1!AT14</f>
        <v>895.4000000000001</v>
      </c>
      <c r="F11" s="417">
        <f>main1!AU14</f>
        <v>0</v>
      </c>
      <c r="G11" s="417">
        <f>main1!AV14</f>
        <v>-648.7999999999997</v>
      </c>
      <c r="H11" s="417">
        <f>main1!AW14</f>
        <v>57.984717005569244</v>
      </c>
      <c r="I11" s="33">
        <f>main1!AX14</f>
        <v>0</v>
      </c>
      <c r="J11" s="33">
        <f>main1!AY14</f>
        <v>895.4000000000001</v>
      </c>
      <c r="K11" s="33" t="str">
        <f>main1!AZ14</f>
        <v> </v>
      </c>
    </row>
    <row r="12" spans="1:11" ht="15">
      <c r="A12" s="147" t="s">
        <v>15</v>
      </c>
      <c r="B12" s="158"/>
      <c r="C12" s="417"/>
      <c r="D12" s="417"/>
      <c r="E12" s="417"/>
      <c r="F12" s="417"/>
      <c r="G12" s="417"/>
      <c r="H12" s="417"/>
      <c r="I12" s="33"/>
      <c r="J12" s="33"/>
      <c r="K12" s="33"/>
    </row>
    <row r="13" spans="1:11" ht="15">
      <c r="A13" s="260" t="s">
        <v>251</v>
      </c>
      <c r="B13" s="255">
        <v>1111</v>
      </c>
      <c r="C13" s="418">
        <f>main1!AR16</f>
        <v>1509.6</v>
      </c>
      <c r="D13" s="418">
        <f>main1!AS16</f>
        <v>856.7</v>
      </c>
      <c r="E13" s="418">
        <f>main1!AT16</f>
        <v>856.7</v>
      </c>
      <c r="F13" s="418">
        <f>main1!AU16</f>
        <v>0</v>
      </c>
      <c r="G13" s="418">
        <f>main1!AV16</f>
        <v>-652.8999999999999</v>
      </c>
      <c r="H13" s="418">
        <f>main1!AW16</f>
        <v>56.750132485426604</v>
      </c>
      <c r="I13" s="37">
        <f>main1!AX16</f>
        <v>0</v>
      </c>
      <c r="J13" s="37">
        <f>main1!AY16</f>
        <v>856.7</v>
      </c>
      <c r="K13" s="37" t="str">
        <f>main1!AZ16</f>
        <v> </v>
      </c>
    </row>
    <row r="14" spans="1:11" ht="15">
      <c r="A14" s="260" t="s">
        <v>252</v>
      </c>
      <c r="B14" s="255">
        <v>1112</v>
      </c>
      <c r="C14" s="418">
        <f>main1!AR17</f>
        <v>34.6</v>
      </c>
      <c r="D14" s="418">
        <f>main1!AS17</f>
        <v>38.7</v>
      </c>
      <c r="E14" s="418">
        <f>main1!AT17</f>
        <v>38.7</v>
      </c>
      <c r="F14" s="418">
        <f>main1!AU17</f>
        <v>0</v>
      </c>
      <c r="G14" s="418">
        <f>main1!AV17</f>
        <v>4.100000000000001</v>
      </c>
      <c r="H14" s="418">
        <f>main1!AW17</f>
        <v>111.84971098265896</v>
      </c>
      <c r="I14" s="37">
        <f>main1!AX17</f>
        <v>0</v>
      </c>
      <c r="J14" s="37">
        <f>main1!AY17</f>
        <v>38.7</v>
      </c>
      <c r="K14" s="37" t="str">
        <f>main1!AZ17</f>
        <v> </v>
      </c>
    </row>
    <row r="15" spans="1:11" ht="15">
      <c r="A15" s="67" t="s">
        <v>45</v>
      </c>
      <c r="B15" s="198">
        <v>113</v>
      </c>
      <c r="C15" s="417">
        <f>main1!AR18</f>
        <v>359.59999999999997</v>
      </c>
      <c r="D15" s="417">
        <f>main1!AS18</f>
        <v>226.3</v>
      </c>
      <c r="E15" s="417">
        <f>main1!AT18</f>
        <v>226.3</v>
      </c>
      <c r="F15" s="417">
        <f>main1!AU18</f>
        <v>0</v>
      </c>
      <c r="G15" s="417">
        <f>main1!AV18</f>
        <v>-133.29999999999995</v>
      </c>
      <c r="H15" s="417">
        <f>main1!AW18</f>
        <v>62.93103448275863</v>
      </c>
      <c r="I15" s="33">
        <f>main1!AX18</f>
        <v>0</v>
      </c>
      <c r="J15" s="33">
        <f>main1!AY18</f>
        <v>226.3</v>
      </c>
      <c r="K15" s="33" t="str">
        <f>main1!AZ18</f>
        <v> </v>
      </c>
    </row>
    <row r="16" spans="1:11" ht="15">
      <c r="A16" s="147" t="s">
        <v>4</v>
      </c>
      <c r="B16" s="198"/>
      <c r="C16" s="417"/>
      <c r="D16" s="417"/>
      <c r="E16" s="417"/>
      <c r="F16" s="417"/>
      <c r="G16" s="417"/>
      <c r="H16" s="417"/>
      <c r="I16" s="33"/>
      <c r="J16" s="33"/>
      <c r="K16" s="33"/>
    </row>
    <row r="17" spans="1:11" ht="16.5" customHeight="1">
      <c r="A17" s="149" t="s">
        <v>241</v>
      </c>
      <c r="B17" s="195">
        <v>1131</v>
      </c>
      <c r="C17" s="418">
        <f>main1!AR20</f>
        <v>182.7</v>
      </c>
      <c r="D17" s="418">
        <f>main1!AS20</f>
        <v>97</v>
      </c>
      <c r="E17" s="418">
        <f>main1!AT20</f>
        <v>97</v>
      </c>
      <c r="F17" s="418">
        <f>main1!AU20</f>
        <v>0</v>
      </c>
      <c r="G17" s="418">
        <f>main1!AV20</f>
        <v>-85.69999999999999</v>
      </c>
      <c r="H17" s="418">
        <f>main1!AW20</f>
        <v>53.09250136836344</v>
      </c>
      <c r="I17" s="37">
        <f>main1!AX20</f>
        <v>0</v>
      </c>
      <c r="J17" s="37">
        <f>main1!AY20</f>
        <v>0</v>
      </c>
      <c r="K17" s="37">
        <f>main1!AZ20</f>
        <v>0</v>
      </c>
    </row>
    <row r="18" spans="1:11" ht="15">
      <c r="A18" s="149" t="s">
        <v>242</v>
      </c>
      <c r="B18" s="195">
        <v>1132</v>
      </c>
      <c r="C18" s="418">
        <f>main1!AR21</f>
        <v>176.1</v>
      </c>
      <c r="D18" s="418">
        <f>main1!AS21</f>
        <v>128.8</v>
      </c>
      <c r="E18" s="418">
        <f>main1!AT21</f>
        <v>128.8</v>
      </c>
      <c r="F18" s="418">
        <f>main1!AU21</f>
        <v>0</v>
      </c>
      <c r="G18" s="418">
        <f>main1!AV21</f>
        <v>-47.29999999999998</v>
      </c>
      <c r="H18" s="418">
        <f>main1!AW21</f>
        <v>73.14026121521864</v>
      </c>
      <c r="I18" s="37">
        <f>main1!AX21</f>
        <v>0</v>
      </c>
      <c r="J18" s="37">
        <f>main1!AY21</f>
        <v>0</v>
      </c>
      <c r="K18" s="37">
        <f>main1!AZ21</f>
        <v>0</v>
      </c>
    </row>
    <row r="19" spans="1:11" ht="15">
      <c r="A19" s="149" t="s">
        <v>266</v>
      </c>
      <c r="B19" s="195">
        <v>1133</v>
      </c>
      <c r="C19" s="418">
        <f>main1!AR22</f>
        <v>0.8</v>
      </c>
      <c r="D19" s="418">
        <f>main1!AS22</f>
        <v>0.5</v>
      </c>
      <c r="E19" s="418">
        <f>main1!AT22</f>
        <v>0.5</v>
      </c>
      <c r="F19" s="418">
        <f>main1!AU22</f>
        <v>0</v>
      </c>
      <c r="G19" s="418">
        <f>main1!AV22</f>
        <v>0</v>
      </c>
      <c r="H19" s="418">
        <f>main1!AW22</f>
        <v>0</v>
      </c>
      <c r="I19" s="156"/>
      <c r="J19" s="156"/>
      <c r="K19" s="156"/>
    </row>
    <row r="20" spans="1:11" ht="15">
      <c r="A20" s="74" t="s">
        <v>46</v>
      </c>
      <c r="B20" s="198">
        <v>114</v>
      </c>
      <c r="C20" s="417">
        <f>main1!AR23</f>
        <v>847.5</v>
      </c>
      <c r="D20" s="417">
        <f>main1!AS23</f>
        <v>420.8</v>
      </c>
      <c r="E20" s="417">
        <f>main1!AT23</f>
        <v>420.8</v>
      </c>
      <c r="F20" s="417">
        <f>main1!AU23</f>
        <v>0</v>
      </c>
      <c r="G20" s="417">
        <f>main1!AV23</f>
        <v>-426.7</v>
      </c>
      <c r="H20" s="417">
        <f>main1!AW23</f>
        <v>49.6519174041298</v>
      </c>
      <c r="I20" s="33">
        <f>main1!AX23</f>
        <v>0</v>
      </c>
      <c r="J20" s="33">
        <f>main1!AY23</f>
        <v>420.8</v>
      </c>
      <c r="K20" s="33" t="str">
        <f>main1!AZ23</f>
        <v> </v>
      </c>
    </row>
    <row r="21" spans="1:11" ht="15">
      <c r="A21" s="147" t="s">
        <v>15</v>
      </c>
      <c r="B21" s="198"/>
      <c r="C21" s="417"/>
      <c r="D21" s="417"/>
      <c r="E21" s="417"/>
      <c r="F21" s="417"/>
      <c r="G21" s="417"/>
      <c r="H21" s="417"/>
      <c r="I21" s="33"/>
      <c r="J21" s="33"/>
      <c r="K21" s="33"/>
    </row>
    <row r="22" spans="1:11" ht="15.75" customHeight="1">
      <c r="A22" s="160" t="s">
        <v>328</v>
      </c>
      <c r="B22" s="256">
        <v>1141</v>
      </c>
      <c r="C22" s="419">
        <f>main1!AR25</f>
        <v>39.8</v>
      </c>
      <c r="D22" s="419">
        <f>main1!AS25</f>
        <v>27.6</v>
      </c>
      <c r="E22" s="419">
        <f>main1!AT25</f>
        <v>27.6</v>
      </c>
      <c r="F22" s="419">
        <f>main1!AU25</f>
        <v>0</v>
      </c>
      <c r="G22" s="419">
        <f>main1!AV25</f>
        <v>-12.199999999999996</v>
      </c>
      <c r="H22" s="419">
        <f>main1!AW25</f>
        <v>69.34673366834173</v>
      </c>
      <c r="I22" s="37">
        <f>main1!AX25</f>
        <v>0</v>
      </c>
      <c r="J22" s="37">
        <f>main1!AY25</f>
        <v>27.6</v>
      </c>
      <c r="K22" s="37" t="str">
        <f>main1!AZ25</f>
        <v> </v>
      </c>
    </row>
    <row r="23" spans="1:11" ht="12.75" customHeight="1">
      <c r="A23" s="150" t="s">
        <v>4</v>
      </c>
      <c r="B23" s="198"/>
      <c r="C23" s="417"/>
      <c r="D23" s="417"/>
      <c r="E23" s="417"/>
      <c r="F23" s="417"/>
      <c r="G23" s="417"/>
      <c r="H23" s="417"/>
      <c r="I23" s="33"/>
      <c r="J23" s="33"/>
      <c r="K23" s="33"/>
    </row>
    <row r="24" spans="1:11" ht="25.5">
      <c r="A24" s="56" t="s">
        <v>51</v>
      </c>
      <c r="B24" s="249">
        <v>11411</v>
      </c>
      <c r="C24" s="420">
        <f>main1!AR27</f>
        <v>39.8</v>
      </c>
      <c r="D24" s="420">
        <f>main1!AS27</f>
        <v>27.6</v>
      </c>
      <c r="E24" s="420">
        <f>main1!AT27</f>
        <v>27.6</v>
      </c>
      <c r="F24" s="420">
        <f>main1!AU27</f>
        <v>0</v>
      </c>
      <c r="G24" s="420">
        <f>main1!AV27</f>
        <v>-12.199999999999996</v>
      </c>
      <c r="H24" s="420">
        <f>main1!AW27</f>
        <v>69.34673366834173</v>
      </c>
      <c r="I24" s="33">
        <f>main1!AX27</f>
        <v>0</v>
      </c>
      <c r="J24" s="33">
        <f>main1!AY27</f>
        <v>27.6</v>
      </c>
      <c r="K24" s="33" t="str">
        <f>main1!AZ27</f>
        <v> </v>
      </c>
    </row>
    <row r="25" spans="1:11" ht="15">
      <c r="A25" s="160" t="s">
        <v>21</v>
      </c>
      <c r="B25" s="251">
        <v>1142</v>
      </c>
      <c r="C25" s="419">
        <f>main1!AR30</f>
        <v>0.8</v>
      </c>
      <c r="D25" s="419">
        <f>main1!AS30</f>
        <v>0.3</v>
      </c>
      <c r="E25" s="419">
        <f>main1!AT30</f>
        <v>0.3</v>
      </c>
      <c r="F25" s="419">
        <f>main1!AU30</f>
        <v>0</v>
      </c>
      <c r="G25" s="419">
        <f>main1!AV30</f>
        <v>-0.5</v>
      </c>
      <c r="H25" s="419">
        <f>main1!AW30</f>
        <v>37.49999999999999</v>
      </c>
      <c r="I25" s="37">
        <f>main1!AX30</f>
        <v>0</v>
      </c>
      <c r="J25" s="37">
        <f>main1!AY30</f>
        <v>0.3</v>
      </c>
      <c r="K25" s="37" t="str">
        <f>main1!AZ30</f>
        <v> </v>
      </c>
    </row>
    <row r="26" spans="1:11" ht="15">
      <c r="A26" s="150" t="s">
        <v>4</v>
      </c>
      <c r="B26" s="198"/>
      <c r="C26" s="434">
        <f>main1!AR31</f>
        <v>0</v>
      </c>
      <c r="D26" s="434"/>
      <c r="E26" s="434"/>
      <c r="F26" s="434"/>
      <c r="G26" s="431"/>
      <c r="H26" s="431"/>
      <c r="I26" s="33"/>
      <c r="J26" s="33"/>
      <c r="K26" s="33"/>
    </row>
    <row r="27" spans="1:11" ht="15">
      <c r="A27" s="56" t="s">
        <v>298</v>
      </c>
      <c r="B27" s="198"/>
      <c r="C27" s="430">
        <f>main1!AR32</f>
        <v>0.8</v>
      </c>
      <c r="D27" s="430">
        <f>main1!AS32</f>
        <v>0.3</v>
      </c>
      <c r="E27" s="430">
        <f>main1!AT32</f>
        <v>0.3</v>
      </c>
      <c r="F27" s="430">
        <f>main1!AU32</f>
        <v>0</v>
      </c>
      <c r="G27" s="430">
        <f>main1!AV32</f>
        <v>-0.5</v>
      </c>
      <c r="H27" s="430">
        <f>main1!AW32</f>
        <v>37.49999999999999</v>
      </c>
      <c r="I27" s="142"/>
      <c r="J27" s="142"/>
      <c r="K27" s="142"/>
    </row>
    <row r="28" spans="1:11" ht="15" hidden="1">
      <c r="A28" s="56" t="s">
        <v>276</v>
      </c>
      <c r="B28" s="249">
        <v>11421</v>
      </c>
      <c r="C28" s="430">
        <f>main1!AR34</f>
        <v>0.4</v>
      </c>
      <c r="D28" s="430">
        <f>main1!AS34</f>
        <v>0</v>
      </c>
      <c r="E28" s="430">
        <f>main1!AT34</f>
        <v>0</v>
      </c>
      <c r="F28" s="430">
        <f>main1!AU34</f>
        <v>0</v>
      </c>
      <c r="G28" s="430">
        <f>main1!AV34</f>
        <v>-0.4</v>
      </c>
      <c r="H28" s="430">
        <f>main1!AW34</f>
        <v>0</v>
      </c>
      <c r="I28" s="142"/>
      <c r="J28" s="142"/>
      <c r="K28" s="142"/>
    </row>
    <row r="29" spans="1:11" ht="15" hidden="1">
      <c r="A29" s="56" t="s">
        <v>279</v>
      </c>
      <c r="B29" s="249">
        <v>11424</v>
      </c>
      <c r="C29" s="430">
        <f>main1!AR37</f>
        <v>0.3</v>
      </c>
      <c r="D29" s="430">
        <f>main1!AS37</f>
        <v>0</v>
      </c>
      <c r="E29" s="430">
        <f>main1!AT37</f>
        <v>0</v>
      </c>
      <c r="F29" s="430">
        <f>main1!AU37</f>
        <v>0</v>
      </c>
      <c r="G29" s="430">
        <f>main1!AV37</f>
        <v>-0.3</v>
      </c>
      <c r="H29" s="430">
        <f>main1!AW37</f>
        <v>0</v>
      </c>
      <c r="I29" s="142"/>
      <c r="J29" s="142"/>
      <c r="K29" s="142"/>
    </row>
    <row r="30" spans="1:11" ht="15" hidden="1">
      <c r="A30" s="56" t="s">
        <v>281</v>
      </c>
      <c r="B30" s="249">
        <v>11426</v>
      </c>
      <c r="C30" s="430">
        <f>main1!AR39</f>
        <v>0</v>
      </c>
      <c r="D30" s="430">
        <f>main1!AS39</f>
        <v>0</v>
      </c>
      <c r="E30" s="430">
        <f>main1!AT39</f>
        <v>0</v>
      </c>
      <c r="F30" s="430">
        <f>main1!AU39</f>
        <v>0</v>
      </c>
      <c r="G30" s="430">
        <f>main1!AV39</f>
        <v>0</v>
      </c>
      <c r="H30" s="430" t="str">
        <f>main1!AW39</f>
        <v> </v>
      </c>
      <c r="I30" s="33">
        <f>main1!AX39</f>
        <v>0</v>
      </c>
      <c r="J30" s="33">
        <f>main1!AY39</f>
        <v>0</v>
      </c>
      <c r="K30" s="33" t="str">
        <f>main1!AZ39</f>
        <v> </v>
      </c>
    </row>
    <row r="31" spans="1:11" ht="15" hidden="1">
      <c r="A31" s="56" t="s">
        <v>275</v>
      </c>
      <c r="B31" s="249">
        <v>11427</v>
      </c>
      <c r="C31" s="430">
        <f>main1!AR40</f>
        <v>0.1</v>
      </c>
      <c r="D31" s="430">
        <f>main1!AS40</f>
        <v>0</v>
      </c>
      <c r="E31" s="430">
        <f>main1!AT40</f>
        <v>0</v>
      </c>
      <c r="F31" s="430">
        <f>main1!AU40</f>
        <v>0</v>
      </c>
      <c r="G31" s="430">
        <f>main1!AV40</f>
        <v>-0.1</v>
      </c>
      <c r="H31" s="430">
        <f>main1!AW40</f>
        <v>0</v>
      </c>
      <c r="I31" s="197">
        <f>main1!AX40</f>
        <v>0</v>
      </c>
      <c r="J31" s="197">
        <f>main1!AY40</f>
        <v>0</v>
      </c>
      <c r="K31" s="197">
        <f>main1!AZ40</f>
        <v>0</v>
      </c>
    </row>
    <row r="32" spans="1:11" ht="15">
      <c r="A32" s="250" t="s">
        <v>267</v>
      </c>
      <c r="B32" s="251">
        <v>1144</v>
      </c>
      <c r="C32" s="419">
        <f>main1!AR42</f>
        <v>409.9</v>
      </c>
      <c r="D32" s="419">
        <f>main1!AS42</f>
        <v>190.4</v>
      </c>
      <c r="E32" s="419">
        <f>main1!AT42</f>
        <v>190.4</v>
      </c>
      <c r="F32" s="419">
        <f>main1!AU42</f>
        <v>0</v>
      </c>
      <c r="G32" s="419">
        <f>main1!AV42</f>
        <v>-219.49999999999997</v>
      </c>
      <c r="H32" s="419">
        <f>main1!AW42</f>
        <v>46.450353744815814</v>
      </c>
      <c r="I32" s="142"/>
      <c r="J32" s="142"/>
      <c r="K32" s="142"/>
    </row>
    <row r="33" spans="1:11" ht="30">
      <c r="A33" s="250" t="s">
        <v>286</v>
      </c>
      <c r="B33" s="251">
        <v>1145</v>
      </c>
      <c r="C33" s="419">
        <f>main1!AR43</f>
        <v>38.1</v>
      </c>
      <c r="D33" s="419">
        <f>main1!AS43</f>
        <v>21.4</v>
      </c>
      <c r="E33" s="419">
        <f>main1!AT43</f>
        <v>21.4</v>
      </c>
      <c r="F33" s="419">
        <f>main1!AU43</f>
        <v>0</v>
      </c>
      <c r="G33" s="419">
        <f>main1!AV43</f>
        <v>-16.700000000000003</v>
      </c>
      <c r="H33" s="419">
        <f>main1!AW43</f>
        <v>56.16797900262467</v>
      </c>
      <c r="I33" s="142"/>
      <c r="J33" s="142"/>
      <c r="K33" s="142"/>
    </row>
    <row r="34" spans="1:11" ht="15">
      <c r="A34" s="250" t="s">
        <v>269</v>
      </c>
      <c r="B34" s="251">
        <v>1146</v>
      </c>
      <c r="C34" s="419">
        <f>main1!AR44</f>
        <v>358.9</v>
      </c>
      <c r="D34" s="419">
        <f>main1!AS44</f>
        <v>181.1</v>
      </c>
      <c r="E34" s="419">
        <f>main1!AT44</f>
        <v>181.1</v>
      </c>
      <c r="F34" s="419">
        <f>main1!AU44</f>
        <v>0</v>
      </c>
      <c r="G34" s="419">
        <f>main1!AV44</f>
        <v>-177.79999999999998</v>
      </c>
      <c r="H34" s="419">
        <f>main1!AW44</f>
        <v>50.45973808860407</v>
      </c>
      <c r="I34" s="142"/>
      <c r="J34" s="142"/>
      <c r="K34" s="142"/>
    </row>
    <row r="35" spans="1:11" ht="15.75">
      <c r="A35" s="170" t="s">
        <v>56</v>
      </c>
      <c r="B35" s="157">
        <v>13</v>
      </c>
      <c r="C35" s="421">
        <f>main1!AR52</f>
        <v>158.6</v>
      </c>
      <c r="D35" s="421">
        <f>main1!AS52</f>
        <v>75.6</v>
      </c>
      <c r="E35" s="421">
        <f>main1!AT52</f>
        <v>1.2000000000000028</v>
      </c>
      <c r="F35" s="421">
        <f>main1!AU52</f>
        <v>74.39999999999999</v>
      </c>
      <c r="G35" s="421">
        <f>main1!AV52</f>
        <v>-83</v>
      </c>
      <c r="H35" s="421">
        <f>main1!AW52</f>
        <v>47.66708701134931</v>
      </c>
      <c r="I35" s="32">
        <f>main1!AX52</f>
        <v>0</v>
      </c>
      <c r="J35" s="32">
        <f>main1!AY52</f>
        <v>75.6</v>
      </c>
      <c r="K35" s="32">
        <f>main1!AZ52</f>
        <v>0</v>
      </c>
    </row>
    <row r="36" spans="1:11" ht="15">
      <c r="A36" s="74" t="s">
        <v>57</v>
      </c>
      <c r="B36" s="198">
        <v>131</v>
      </c>
      <c r="C36" s="417">
        <f>main1!AR53</f>
        <v>141.6</v>
      </c>
      <c r="D36" s="417">
        <f>main1!AS53</f>
        <v>69.1</v>
      </c>
      <c r="E36" s="417">
        <f>main1!AT53</f>
        <v>0.29999999999999716</v>
      </c>
      <c r="F36" s="417">
        <f>main1!AU53</f>
        <v>68.8</v>
      </c>
      <c r="G36" s="417">
        <f>main1!AV53</f>
        <v>-72.5</v>
      </c>
      <c r="H36" s="417">
        <f>main1!AW53</f>
        <v>48.79943502824858</v>
      </c>
      <c r="I36" s="33">
        <f>main1!AX53</f>
        <v>0</v>
      </c>
      <c r="J36" s="33">
        <f>main1!AY53</f>
        <v>69.1</v>
      </c>
      <c r="K36" s="33">
        <f>main1!AZ53</f>
        <v>0</v>
      </c>
    </row>
    <row r="37" spans="1:11" ht="15">
      <c r="A37" s="153" t="s">
        <v>63</v>
      </c>
      <c r="B37" s="198">
        <v>132</v>
      </c>
      <c r="C37" s="417">
        <f>main1!AR54</f>
        <v>17</v>
      </c>
      <c r="D37" s="417">
        <f>main1!AS54</f>
        <v>6.5</v>
      </c>
      <c r="E37" s="417">
        <f>main1!AT54</f>
        <v>0.9000000000000004</v>
      </c>
      <c r="F37" s="417">
        <f>main1!AU54</f>
        <v>5.6</v>
      </c>
      <c r="G37" s="417">
        <f>main1!AV54</f>
        <v>-10.5</v>
      </c>
      <c r="H37" s="417">
        <f>main1!AW54</f>
        <v>38.23529411764706</v>
      </c>
      <c r="I37" s="33">
        <f>main1!AX54</f>
        <v>0</v>
      </c>
      <c r="J37" s="33">
        <f>main1!AY54</f>
        <v>6.5</v>
      </c>
      <c r="K37" s="33">
        <f>main1!AZ54</f>
        <v>0</v>
      </c>
    </row>
    <row r="38" spans="1:11" ht="15.75">
      <c r="A38" s="171" t="s">
        <v>52</v>
      </c>
      <c r="B38" s="157">
        <v>14</v>
      </c>
      <c r="C38" s="421">
        <f>main1!AR55</f>
        <v>740.2</v>
      </c>
      <c r="D38" s="421">
        <f>main1!AS55</f>
        <v>257.09999999999997</v>
      </c>
      <c r="E38" s="421">
        <f>main1!AT55</f>
        <v>257.09999999999997</v>
      </c>
      <c r="F38" s="421">
        <f>main1!AU55</f>
        <v>0</v>
      </c>
      <c r="G38" s="421">
        <f>main1!AV55</f>
        <v>-483.1000000000001</v>
      </c>
      <c r="H38" s="421">
        <f>main1!AW55</f>
        <v>34.733855714671705</v>
      </c>
      <c r="I38" s="32">
        <f>main1!AX55</f>
        <v>0</v>
      </c>
      <c r="J38" s="32">
        <f>main1!AY55</f>
        <v>257.09999999999997</v>
      </c>
      <c r="K38" s="32">
        <f>main1!AZ55</f>
        <v>0</v>
      </c>
    </row>
    <row r="39" spans="1:11" ht="15">
      <c r="A39" s="74" t="s">
        <v>53</v>
      </c>
      <c r="B39" s="198">
        <v>141</v>
      </c>
      <c r="C39" s="417">
        <f>main1!AR56</f>
        <v>97.5</v>
      </c>
      <c r="D39" s="417">
        <f>main1!AS56</f>
        <v>39.3</v>
      </c>
      <c r="E39" s="417">
        <f>main1!AT56</f>
        <v>39.3</v>
      </c>
      <c r="F39" s="417">
        <f>main1!AU56</f>
        <v>0</v>
      </c>
      <c r="G39" s="417">
        <f>main1!AV56</f>
        <v>-58.2</v>
      </c>
      <c r="H39" s="417">
        <f>main1!AW56</f>
        <v>40.30769230769231</v>
      </c>
      <c r="I39" s="33">
        <f>main1!AX56</f>
        <v>0</v>
      </c>
      <c r="J39" s="33">
        <f>main1!AY56</f>
        <v>39.3</v>
      </c>
      <c r="K39" s="33" t="str">
        <f>main1!AZ56</f>
        <v> </v>
      </c>
    </row>
    <row r="40" spans="1:11" ht="15">
      <c r="A40" s="159" t="s">
        <v>282</v>
      </c>
      <c r="B40" s="195">
        <v>1411</v>
      </c>
      <c r="C40" s="418">
        <f>main1!AR58</f>
        <v>0.9</v>
      </c>
      <c r="D40" s="418">
        <f>main1!AS58</f>
        <v>0.1</v>
      </c>
      <c r="E40" s="418">
        <f>main1!AT58</f>
        <v>0.1</v>
      </c>
      <c r="F40" s="418">
        <f>main1!AU58</f>
        <v>0</v>
      </c>
      <c r="G40" s="418">
        <f>main1!AV58</f>
        <v>-0.8</v>
      </c>
      <c r="H40" s="418">
        <f>main1!AW58</f>
        <v>11.111111111111112</v>
      </c>
      <c r="I40" s="142"/>
      <c r="J40" s="142"/>
      <c r="K40" s="142"/>
    </row>
    <row r="41" spans="1:11" ht="15">
      <c r="A41" s="159" t="s">
        <v>283</v>
      </c>
      <c r="B41" s="195">
        <v>1412</v>
      </c>
      <c r="C41" s="418">
        <f>main1!AR59</f>
        <v>4.4</v>
      </c>
      <c r="D41" s="418">
        <f>main1!AS59</f>
        <v>2.9</v>
      </c>
      <c r="E41" s="418">
        <f>main1!AT59</f>
        <v>2.9</v>
      </c>
      <c r="F41" s="418">
        <f>main1!AU59</f>
        <v>0</v>
      </c>
      <c r="G41" s="418">
        <f>main1!AV59</f>
        <v>-1.5000000000000004</v>
      </c>
      <c r="H41" s="418">
        <f>main1!AW59</f>
        <v>65.9090909090909</v>
      </c>
      <c r="I41" s="142"/>
      <c r="J41" s="142"/>
      <c r="K41" s="142"/>
    </row>
    <row r="42" spans="1:11" ht="15">
      <c r="A42" s="159" t="s">
        <v>327</v>
      </c>
      <c r="B42" s="195">
        <v>1415</v>
      </c>
      <c r="C42" s="418">
        <f>main1!AR60</f>
        <v>92.2</v>
      </c>
      <c r="D42" s="418">
        <f>main1!AS60</f>
        <v>36.3</v>
      </c>
      <c r="E42" s="418">
        <f>main1!AT60</f>
        <v>36.3</v>
      </c>
      <c r="F42" s="418">
        <f>main1!AU60</f>
        <v>0</v>
      </c>
      <c r="G42" s="418">
        <f>main1!AV60</f>
        <v>-55.900000000000006</v>
      </c>
      <c r="H42" s="418">
        <f>main1!AW60</f>
        <v>39.37093275488069</v>
      </c>
      <c r="I42" s="142"/>
      <c r="J42" s="142"/>
      <c r="K42" s="142"/>
    </row>
    <row r="43" spans="1:11" ht="15">
      <c r="A43" s="74" t="s">
        <v>65</v>
      </c>
      <c r="B43" s="198">
        <v>142</v>
      </c>
      <c r="C43" s="417">
        <f>main1!AR61</f>
        <v>349.90000000000003</v>
      </c>
      <c r="D43" s="417">
        <f>main1!AS61</f>
        <v>164.1</v>
      </c>
      <c r="E43" s="417">
        <f>main1!AT61</f>
        <v>164.1</v>
      </c>
      <c r="F43" s="417">
        <f>main1!AU61</f>
        <v>0</v>
      </c>
      <c r="G43" s="417">
        <f>main1!AV61</f>
        <v>-185.80000000000004</v>
      </c>
      <c r="H43" s="417">
        <f>main1!AW61</f>
        <v>46.89911403258073</v>
      </c>
      <c r="I43" s="33">
        <f>main1!AX61</f>
        <v>0</v>
      </c>
      <c r="J43" s="33">
        <f>main1!AY61</f>
        <v>164.1</v>
      </c>
      <c r="K43" s="33" t="str">
        <f>main1!AZ61</f>
        <v> </v>
      </c>
    </row>
    <row r="44" spans="1:11" ht="15">
      <c r="A44" s="159" t="s">
        <v>284</v>
      </c>
      <c r="B44" s="195">
        <v>1422</v>
      </c>
      <c r="C44" s="418">
        <f>main1!AR63</f>
        <v>33.6</v>
      </c>
      <c r="D44" s="418">
        <f>main1!AS63</f>
        <v>14.6</v>
      </c>
      <c r="E44" s="418">
        <f>main1!AT63</f>
        <v>14.6</v>
      </c>
      <c r="F44" s="418">
        <f>main1!AU63</f>
        <v>0</v>
      </c>
      <c r="G44" s="418">
        <f>main1!AV63</f>
        <v>-19</v>
      </c>
      <c r="H44" s="418">
        <f>main1!AW63</f>
        <v>43.45238095238095</v>
      </c>
      <c r="I44" s="142"/>
      <c r="J44" s="142"/>
      <c r="K44" s="142"/>
    </row>
    <row r="45" spans="1:11" ht="25.5">
      <c r="A45" s="159" t="s">
        <v>285</v>
      </c>
      <c r="B45" s="195">
        <v>1423</v>
      </c>
      <c r="C45" s="418">
        <f>main1!AR64</f>
        <v>316.3</v>
      </c>
      <c r="D45" s="418">
        <f>main1!AS64</f>
        <v>149.5</v>
      </c>
      <c r="E45" s="418">
        <f>main1!AT64</f>
        <v>149.5</v>
      </c>
      <c r="F45" s="418">
        <f>main1!AU64</f>
        <v>0</v>
      </c>
      <c r="G45" s="418">
        <f>main1!AV64</f>
        <v>-166.8</v>
      </c>
      <c r="H45" s="418">
        <f>main1!AW64</f>
        <v>47.26525450521656</v>
      </c>
      <c r="I45" s="142"/>
      <c r="J45" s="142"/>
      <c r="K45" s="142"/>
    </row>
    <row r="46" spans="1:11" ht="15">
      <c r="A46" s="74" t="s">
        <v>64</v>
      </c>
      <c r="B46" s="198">
        <v>143</v>
      </c>
      <c r="C46" s="417">
        <f>main1!AR65</f>
        <v>50</v>
      </c>
      <c r="D46" s="417">
        <f>main1!AS65</f>
        <v>5.2</v>
      </c>
      <c r="E46" s="417">
        <f>main1!AT65</f>
        <v>5.2</v>
      </c>
      <c r="F46" s="417">
        <f>main1!AU65</f>
        <v>0</v>
      </c>
      <c r="G46" s="417">
        <f>main1!AV65</f>
        <v>-44.8</v>
      </c>
      <c r="H46" s="417">
        <f>main1!AW65</f>
        <v>10.4</v>
      </c>
      <c r="I46" s="33">
        <f>main1!AX65</f>
        <v>0</v>
      </c>
      <c r="J46" s="33">
        <f>main1!AY65</f>
        <v>5.2</v>
      </c>
      <c r="K46" s="33" t="str">
        <f>main1!AZ65</f>
        <v> </v>
      </c>
    </row>
    <row r="47" spans="1:11" ht="15">
      <c r="A47" s="74" t="s">
        <v>54</v>
      </c>
      <c r="B47" s="198">
        <v>144</v>
      </c>
      <c r="C47" s="417">
        <f>main1!AR66</f>
        <v>142.3</v>
      </c>
      <c r="D47" s="417">
        <f>main1!AS66</f>
        <v>31.8</v>
      </c>
      <c r="E47" s="417">
        <f>main1!AT66</f>
        <v>31.8</v>
      </c>
      <c r="F47" s="417">
        <f>main1!AU66</f>
        <v>0</v>
      </c>
      <c r="G47" s="417">
        <f>main1!AV66</f>
        <v>-110.50000000000001</v>
      </c>
      <c r="H47" s="417">
        <f>main1!AW66</f>
        <v>22.34715390021082</v>
      </c>
      <c r="I47" s="33">
        <f>main1!AX66</f>
        <v>0</v>
      </c>
      <c r="J47" s="33">
        <f>main1!AY66</f>
        <v>31.8</v>
      </c>
      <c r="K47" s="33">
        <f>main1!AZ66</f>
        <v>0</v>
      </c>
    </row>
    <row r="48" spans="1:11" ht="15">
      <c r="A48" s="74" t="s">
        <v>55</v>
      </c>
      <c r="B48" s="198">
        <v>145</v>
      </c>
      <c r="C48" s="417">
        <f>main1!AR67</f>
        <v>12.3</v>
      </c>
      <c r="D48" s="417">
        <f>main1!AS67</f>
        <v>16.7</v>
      </c>
      <c r="E48" s="417">
        <f>main1!AT67</f>
        <v>16.7</v>
      </c>
      <c r="F48" s="417">
        <f>main1!AU67</f>
        <v>0</v>
      </c>
      <c r="G48" s="417">
        <f>main1!AV67</f>
        <v>4.399999999999999</v>
      </c>
      <c r="H48" s="417">
        <f>main1!AW67</f>
        <v>135.77235772357724</v>
      </c>
      <c r="I48" s="33">
        <f>main1!AX67</f>
        <v>0</v>
      </c>
      <c r="J48" s="33">
        <f>main1!AY67</f>
        <v>16.7</v>
      </c>
      <c r="K48" s="33" t="str">
        <f>main1!AZ67</f>
        <v> </v>
      </c>
    </row>
    <row r="49" spans="1:11" ht="18" customHeight="1">
      <c r="A49" s="169" t="s">
        <v>58</v>
      </c>
      <c r="B49" s="157">
        <v>19</v>
      </c>
      <c r="C49" s="421">
        <f>main1!AR69</f>
        <v>7897</v>
      </c>
      <c r="D49" s="421">
        <f>main1!AS69</f>
        <v>3973.3</v>
      </c>
      <c r="E49" s="421">
        <f>main1!AT69</f>
        <v>3973.3</v>
      </c>
      <c r="F49" s="421">
        <f>main1!AU69</f>
        <v>0</v>
      </c>
      <c r="G49" s="421">
        <f>main1!AV69</f>
        <v>-3923.7</v>
      </c>
      <c r="H49" s="421">
        <f>main1!AW69</f>
        <v>50.314043307585166</v>
      </c>
      <c r="I49" s="32">
        <f>main1!AX69</f>
        <v>0</v>
      </c>
      <c r="J49" s="32">
        <f>main1!AY69</f>
        <v>3973.3</v>
      </c>
      <c r="K49" s="32" t="str">
        <f>main1!AZ69</f>
        <v> </v>
      </c>
    </row>
    <row r="50" spans="1:11" ht="15">
      <c r="A50" s="153" t="s">
        <v>59</v>
      </c>
      <c r="B50" s="198">
        <v>191</v>
      </c>
      <c r="C50" s="417">
        <f>main1!AR70</f>
        <v>7897</v>
      </c>
      <c r="D50" s="417">
        <f>main1!AS70</f>
        <v>3973.3</v>
      </c>
      <c r="E50" s="417">
        <f>main1!AT70</f>
        <v>3973.3</v>
      </c>
      <c r="F50" s="417">
        <f>main1!AU70</f>
        <v>0</v>
      </c>
      <c r="G50" s="417">
        <f>main1!AV70</f>
        <v>-3923.7</v>
      </c>
      <c r="H50" s="417">
        <f>main1!AW70</f>
        <v>50.314043307585166</v>
      </c>
      <c r="I50" s="33">
        <f>main1!AX70</f>
        <v>0</v>
      </c>
      <c r="J50" s="33">
        <f>main1!AY70</f>
        <v>3973.3</v>
      </c>
      <c r="K50" s="33" t="str">
        <f>main1!AZ70</f>
        <v> </v>
      </c>
    </row>
    <row r="51" spans="1:11" ht="17.25">
      <c r="A51" s="467" t="s">
        <v>67</v>
      </c>
      <c r="B51" s="473" t="s">
        <v>66</v>
      </c>
      <c r="C51" s="469">
        <f>main1!AR76</f>
        <v>11888.9</v>
      </c>
      <c r="D51" s="469">
        <f>main1!AS76</f>
        <v>5146.5</v>
      </c>
      <c r="E51" s="469">
        <f>main1!AT76</f>
        <v>5076.1</v>
      </c>
      <c r="F51" s="469">
        <f>main1!AU76</f>
        <v>70.39999999999999</v>
      </c>
      <c r="G51" s="469">
        <f>main1!AV76</f>
        <v>-6742.4</v>
      </c>
      <c r="H51" s="469">
        <f>main1!AW76</f>
        <v>43.28827730067542</v>
      </c>
      <c r="I51" s="31">
        <f>main1!AX76</f>
        <v>0</v>
      </c>
      <c r="J51" s="31">
        <f>main1!AY76</f>
        <v>5146.5</v>
      </c>
      <c r="K51" s="31" t="str">
        <f>main1!AZ76</f>
        <v> </v>
      </c>
    </row>
    <row r="52" spans="1:11" ht="17.25">
      <c r="A52" s="562" t="s">
        <v>324</v>
      </c>
      <c r="B52" s="557"/>
      <c r="C52" s="558"/>
      <c r="D52" s="558"/>
      <c r="E52" s="558"/>
      <c r="F52" s="558"/>
      <c r="G52" s="558"/>
      <c r="H52" s="558"/>
      <c r="I52" s="145"/>
      <c r="J52" s="145"/>
      <c r="K52" s="145"/>
    </row>
    <row r="53" spans="1:11" ht="15.75">
      <c r="A53" s="330" t="s">
        <v>74</v>
      </c>
      <c r="B53" s="504" t="s">
        <v>72</v>
      </c>
      <c r="C53" s="509">
        <f>main1!AR107</f>
        <v>1270.1</v>
      </c>
      <c r="D53" s="509">
        <f>main1!AS107</f>
        <v>528.7</v>
      </c>
      <c r="E53" s="509">
        <f>main1!AT107</f>
        <v>528.4000000000001</v>
      </c>
      <c r="F53" s="509">
        <f>main1!AU107</f>
        <v>0.3</v>
      </c>
      <c r="G53" s="509">
        <f>main1!AV107</f>
        <v>-741.3999999999999</v>
      </c>
      <c r="H53" s="509">
        <f>main1!AW107</f>
        <v>41.62664357137234</v>
      </c>
      <c r="I53" s="33">
        <f>main1!AX107</f>
        <v>0</v>
      </c>
      <c r="J53" s="33">
        <f>main1!AY107</f>
        <v>0</v>
      </c>
      <c r="K53" s="33" t="str">
        <f>main1!AZ107</f>
        <v> </v>
      </c>
    </row>
    <row r="54" spans="1:11" ht="15.75">
      <c r="A54" s="330" t="s">
        <v>75</v>
      </c>
      <c r="B54" s="504" t="s">
        <v>73</v>
      </c>
      <c r="C54" s="509">
        <f>main1!AR109</f>
        <v>9.8</v>
      </c>
      <c r="D54" s="509">
        <f>main1!AS109</f>
        <v>4.1</v>
      </c>
      <c r="E54" s="509">
        <f>main1!AT109</f>
        <v>4.1</v>
      </c>
      <c r="F54" s="509">
        <f>main1!AU109</f>
        <v>0</v>
      </c>
      <c r="G54" s="509">
        <f>main1!AV109</f>
        <v>-5.700000000000001</v>
      </c>
      <c r="H54" s="509">
        <f>main1!AW109</f>
        <v>41.836734693877546</v>
      </c>
      <c r="I54" s="33">
        <f>main1!AX109</f>
        <v>0</v>
      </c>
      <c r="J54" s="33">
        <f>main1!AY109</f>
        <v>0</v>
      </c>
      <c r="K54" s="33" t="str">
        <f>main1!AZ109</f>
        <v> </v>
      </c>
    </row>
    <row r="55" spans="1:11" ht="15.75">
      <c r="A55" s="330" t="s">
        <v>76</v>
      </c>
      <c r="B55" s="504" t="s">
        <v>77</v>
      </c>
      <c r="C55" s="509">
        <f>main1!AR111</f>
        <v>24</v>
      </c>
      <c r="D55" s="509">
        <f>main1!AS111</f>
        <v>4.7</v>
      </c>
      <c r="E55" s="509">
        <f>main1!AT111</f>
        <v>4.7</v>
      </c>
      <c r="F55" s="509">
        <f>main1!AU111</f>
        <v>0</v>
      </c>
      <c r="G55" s="509">
        <f>main1!AV111</f>
        <v>-19.3</v>
      </c>
      <c r="H55" s="509">
        <f>main1!AW111</f>
        <v>19.583333333333332</v>
      </c>
      <c r="I55" s="33">
        <f>main1!AX111</f>
        <v>0</v>
      </c>
      <c r="J55" s="33">
        <f>main1!AY111</f>
        <v>0</v>
      </c>
      <c r="K55" s="33" t="str">
        <f>main1!AZ111</f>
        <v> </v>
      </c>
    </row>
    <row r="56" spans="1:11" ht="15.75">
      <c r="A56" s="330" t="s">
        <v>71</v>
      </c>
      <c r="B56" s="504" t="s">
        <v>78</v>
      </c>
      <c r="C56" s="509">
        <f>main1!AR113</f>
        <v>788.7</v>
      </c>
      <c r="D56" s="509">
        <f>main1!AS113</f>
        <v>271.3</v>
      </c>
      <c r="E56" s="509">
        <f>main1!AT113</f>
        <v>254.20000000000002</v>
      </c>
      <c r="F56" s="509">
        <f>main1!AU113</f>
        <v>17.1</v>
      </c>
      <c r="G56" s="509">
        <f>main1!AV113</f>
        <v>-517.4000000000001</v>
      </c>
      <c r="H56" s="509">
        <f>main1!AW113</f>
        <v>34.39837707620134</v>
      </c>
      <c r="I56" s="33">
        <f>main1!AX113</f>
        <v>0</v>
      </c>
      <c r="J56" s="33">
        <f>main1!AY113</f>
        <v>0</v>
      </c>
      <c r="K56" s="33" t="str">
        <f>main1!AZ113</f>
        <v> </v>
      </c>
    </row>
    <row r="57" spans="1:11" ht="15.75" customHeight="1" hidden="1">
      <c r="A57" s="506" t="s">
        <v>219</v>
      </c>
      <c r="B57" s="508" t="s">
        <v>216</v>
      </c>
      <c r="C57" s="507">
        <f>main1!AR114</f>
        <v>0</v>
      </c>
      <c r="D57" s="507">
        <f>main1!AS114</f>
        <v>0</v>
      </c>
      <c r="E57" s="507">
        <f>main1!AT114</f>
        <v>0</v>
      </c>
      <c r="F57" s="507">
        <f>main1!AU114</f>
        <v>0</v>
      </c>
      <c r="G57" s="507">
        <f>main1!AV114</f>
        <v>0</v>
      </c>
      <c r="H57" s="507" t="str">
        <f>main1!AW114</f>
        <v> </v>
      </c>
      <c r="I57" s="142"/>
      <c r="J57" s="142"/>
      <c r="K57" s="142"/>
    </row>
    <row r="58" spans="1:11" ht="15.75">
      <c r="A58" s="330" t="s">
        <v>80</v>
      </c>
      <c r="B58" s="504" t="s">
        <v>79</v>
      </c>
      <c r="C58" s="509">
        <f>main1!AR115</f>
        <v>21.6</v>
      </c>
      <c r="D58" s="509">
        <f>main1!AS115</f>
        <v>5.4</v>
      </c>
      <c r="E58" s="509">
        <f>main1!AT115</f>
        <v>5.4</v>
      </c>
      <c r="F58" s="509">
        <f>main1!AU115</f>
        <v>0</v>
      </c>
      <c r="G58" s="509">
        <f>main1!AV115</f>
        <v>-16.200000000000003</v>
      </c>
      <c r="H58" s="509">
        <f>main1!AW115</f>
        <v>25</v>
      </c>
      <c r="I58" s="33">
        <f>main1!AX115</f>
        <v>0</v>
      </c>
      <c r="J58" s="33">
        <f>main1!AY115</f>
        <v>0</v>
      </c>
      <c r="K58" s="33" t="str">
        <f>main1!AZ115</f>
        <v> </v>
      </c>
    </row>
    <row r="59" spans="1:11" ht="18" customHeight="1">
      <c r="A59" s="330" t="s">
        <v>82</v>
      </c>
      <c r="B59" s="504" t="s">
        <v>81</v>
      </c>
      <c r="C59" s="509">
        <f>main1!AR117</f>
        <v>1145.5</v>
      </c>
      <c r="D59" s="509">
        <f>main1!AS117</f>
        <v>351</v>
      </c>
      <c r="E59" s="509">
        <f>main1!AT117</f>
        <v>300</v>
      </c>
      <c r="F59" s="509">
        <f>main1!AU117</f>
        <v>51</v>
      </c>
      <c r="G59" s="509">
        <f>main1!AV117</f>
        <v>-794.5</v>
      </c>
      <c r="H59" s="509">
        <f>main1!AW117</f>
        <v>30.641641204714098</v>
      </c>
      <c r="I59" s="33">
        <f>main1!AX117</f>
        <v>0</v>
      </c>
      <c r="J59" s="33">
        <f>main1!AY117</f>
        <v>1</v>
      </c>
      <c r="K59" s="33" t="str">
        <f>main1!AZ117</f>
        <v> </v>
      </c>
    </row>
    <row r="60" spans="1:11" ht="18" customHeight="1">
      <c r="A60" s="506" t="s">
        <v>219</v>
      </c>
      <c r="B60" s="508" t="s">
        <v>216</v>
      </c>
      <c r="C60" s="507">
        <f>main1!AR118</f>
        <v>1</v>
      </c>
      <c r="D60" s="507">
        <f>main1!AS118</f>
        <v>1</v>
      </c>
      <c r="E60" s="507">
        <f>main1!AT118</f>
        <v>1</v>
      </c>
      <c r="F60" s="507">
        <f>main1!AU118</f>
        <v>0</v>
      </c>
      <c r="G60" s="507">
        <f>main1!AV118</f>
        <v>0</v>
      </c>
      <c r="H60" s="507">
        <f>main1!AW118</f>
        <v>100</v>
      </c>
      <c r="I60" s="142"/>
      <c r="J60" s="142"/>
      <c r="K60" s="142"/>
    </row>
    <row r="61" spans="1:11" ht="15.75">
      <c r="A61" s="330" t="s">
        <v>83</v>
      </c>
      <c r="B61" s="504" t="s">
        <v>84</v>
      </c>
      <c r="C61" s="509">
        <f>main1!AR119</f>
        <v>93.3</v>
      </c>
      <c r="D61" s="509">
        <f>main1!AS119</f>
        <v>18.4</v>
      </c>
      <c r="E61" s="509">
        <f>main1!AT119</f>
        <v>18.4</v>
      </c>
      <c r="F61" s="509">
        <f>main1!AU119</f>
        <v>0</v>
      </c>
      <c r="G61" s="509">
        <f>main1!AV119</f>
        <v>-74.9</v>
      </c>
      <c r="H61" s="509">
        <f>main1!AW119</f>
        <v>19.721329046087888</v>
      </c>
      <c r="I61" s="33">
        <f>main1!AX119</f>
        <v>0</v>
      </c>
      <c r="J61" s="33">
        <f>main1!AY119</f>
        <v>0</v>
      </c>
      <c r="K61" s="33" t="str">
        <f>main1!AZ119</f>
        <v> </v>
      </c>
    </row>
    <row r="62" spans="1:11" ht="15.75">
      <c r="A62" s="330" t="s">
        <v>86</v>
      </c>
      <c r="B62" s="504" t="s">
        <v>85</v>
      </c>
      <c r="C62" s="509">
        <f>main1!AR122</f>
        <v>766.3</v>
      </c>
      <c r="D62" s="509">
        <f>main1!AS122</f>
        <v>304.6</v>
      </c>
      <c r="E62" s="509">
        <f>main1!AT122</f>
        <v>302.6</v>
      </c>
      <c r="F62" s="509">
        <f>main1!AU122</f>
        <v>2</v>
      </c>
      <c r="G62" s="509">
        <f>main1!AV122</f>
        <v>-461.69999999999993</v>
      </c>
      <c r="H62" s="509">
        <f>main1!AW122</f>
        <v>39.74944538692419</v>
      </c>
      <c r="I62" s="33">
        <f>main1!AX122</f>
        <v>0</v>
      </c>
      <c r="J62" s="33">
        <f>main1!AY122</f>
        <v>0</v>
      </c>
      <c r="K62" s="33" t="str">
        <f>main1!AZ122</f>
        <v> </v>
      </c>
    </row>
    <row r="63" spans="1:11" ht="15.75">
      <c r="A63" s="330" t="s">
        <v>88</v>
      </c>
      <c r="B63" s="504" t="s">
        <v>87</v>
      </c>
      <c r="C63" s="509">
        <f>main1!AR124</f>
        <v>6848</v>
      </c>
      <c r="D63" s="509">
        <f>main1!AS124</f>
        <v>3236.4</v>
      </c>
      <c r="E63" s="509">
        <f>main1!AT124</f>
        <v>3236.4</v>
      </c>
      <c r="F63" s="509">
        <f>main1!AU124</f>
        <v>0</v>
      </c>
      <c r="G63" s="509">
        <f>main1!AV124</f>
        <v>-3611.6</v>
      </c>
      <c r="H63" s="509">
        <f>main1!AW124</f>
        <v>47.26051401869159</v>
      </c>
      <c r="I63" s="33">
        <f>main1!AX124</f>
        <v>0</v>
      </c>
      <c r="J63" s="33">
        <f>main1!AY124</f>
        <v>4.8</v>
      </c>
      <c r="K63" s="33" t="str">
        <f>main1!AZ124</f>
        <v> </v>
      </c>
    </row>
    <row r="64" spans="1:11" ht="15">
      <c r="A64" s="506" t="s">
        <v>219</v>
      </c>
      <c r="B64" s="508" t="s">
        <v>216</v>
      </c>
      <c r="C64" s="507">
        <f>main1!AR125</f>
        <v>4.8</v>
      </c>
      <c r="D64" s="507">
        <f>main1!AS125</f>
        <v>4.8</v>
      </c>
      <c r="E64" s="507">
        <f>main1!AT125</f>
        <v>4.8</v>
      </c>
      <c r="F64" s="507">
        <f>main1!AU125</f>
        <v>0</v>
      </c>
      <c r="G64" s="507">
        <f>main1!AV125</f>
        <v>0</v>
      </c>
      <c r="H64" s="507">
        <f>main1!AW125</f>
        <v>100</v>
      </c>
      <c r="I64" s="142"/>
      <c r="J64" s="142"/>
      <c r="K64" s="142"/>
    </row>
    <row r="65" spans="1:11" ht="15.75">
      <c r="A65" s="330" t="s">
        <v>90</v>
      </c>
      <c r="B65" s="504" t="s">
        <v>89</v>
      </c>
      <c r="C65" s="509">
        <f>main1!AR126</f>
        <v>921.6</v>
      </c>
      <c r="D65" s="509">
        <f>main1!AS126</f>
        <v>421.9</v>
      </c>
      <c r="E65" s="509">
        <f>main1!AT126</f>
        <v>421.9</v>
      </c>
      <c r="F65" s="509">
        <f>main1!AU126</f>
        <v>0</v>
      </c>
      <c r="G65" s="509">
        <f>main1!AV126</f>
        <v>-499.70000000000005</v>
      </c>
      <c r="H65" s="509">
        <f>main1!AW126</f>
        <v>45.77907986111111</v>
      </c>
      <c r="I65" s="33">
        <f>main1!AX126</f>
        <v>0</v>
      </c>
      <c r="J65" s="33">
        <f>main1!AY126</f>
        <v>0</v>
      </c>
      <c r="K65" s="33" t="str">
        <f>main1!AZ126</f>
        <v> </v>
      </c>
    </row>
    <row r="66" spans="1:11" ht="17.25">
      <c r="A66" s="467" t="s">
        <v>259</v>
      </c>
      <c r="B66" s="468" t="s">
        <v>240</v>
      </c>
      <c r="C66" s="491">
        <f>main1!AR129</f>
        <v>-341.8000000000011</v>
      </c>
      <c r="D66" s="491">
        <f>main1!AS129</f>
        <v>702</v>
      </c>
      <c r="E66" s="491">
        <f>main1!AT129</f>
        <v>698</v>
      </c>
      <c r="F66" s="491">
        <f>main1!AU129</f>
        <v>4</v>
      </c>
      <c r="G66" s="491">
        <f>main1!AV129</f>
        <v>1043.800000000001</v>
      </c>
      <c r="H66" s="491" t="str">
        <f>main1!AW129</f>
        <v>&lt;0</v>
      </c>
      <c r="I66" s="31">
        <f>main1!AX129</f>
        <v>0</v>
      </c>
      <c r="J66" s="31">
        <f>main1!AY129</f>
        <v>-702</v>
      </c>
      <c r="K66" s="31" t="str">
        <f>main1!AZ129</f>
        <v> </v>
      </c>
    </row>
    <row r="67" spans="1:11" ht="15.75" customHeight="1">
      <c r="A67" s="470" t="s">
        <v>215</v>
      </c>
      <c r="B67" s="555" t="s">
        <v>323</v>
      </c>
      <c r="C67" s="492">
        <f>main1!AR130</f>
        <v>341.8000000000011</v>
      </c>
      <c r="D67" s="492">
        <f>main1!AS130</f>
        <v>-702</v>
      </c>
      <c r="E67" s="492">
        <f>main1!AT130</f>
        <v>-698</v>
      </c>
      <c r="F67" s="492">
        <f>main1!AU130</f>
        <v>-4</v>
      </c>
      <c r="G67" s="492">
        <f>main1!AV130</f>
        <v>-1043.800000000001</v>
      </c>
      <c r="H67" s="492" t="str">
        <f>main1!AW130</f>
        <v>&lt;0</v>
      </c>
      <c r="I67" s="33">
        <f>main1!AX130</f>
        <v>0</v>
      </c>
      <c r="J67" s="33">
        <f>main1!AY130</f>
        <v>13.9</v>
      </c>
      <c r="K67" s="33" t="str">
        <f>main1!AZ130</f>
        <v> </v>
      </c>
    </row>
    <row r="68" spans="1:11" ht="17.25">
      <c r="A68" s="472" t="s">
        <v>91</v>
      </c>
      <c r="B68" s="468" t="s">
        <v>92</v>
      </c>
      <c r="C68" s="493">
        <f>main1!AR131</f>
        <v>16.3</v>
      </c>
      <c r="D68" s="493">
        <f>main1!AS131</f>
        <v>13.9</v>
      </c>
      <c r="E68" s="493">
        <f>main1!AT131</f>
        <v>11.799999999999999</v>
      </c>
      <c r="F68" s="493">
        <f>main1!AU131</f>
        <v>2.1000000000000014</v>
      </c>
      <c r="G68" s="493">
        <f>main1!AV131</f>
        <v>-2.4000000000000004</v>
      </c>
      <c r="H68" s="493">
        <f>main1!AW131</f>
        <v>85.2760736196319</v>
      </c>
      <c r="I68" s="31">
        <f>main1!AX131</f>
        <v>0</v>
      </c>
      <c r="J68" s="31">
        <f>main1!AY131</f>
        <v>10.1</v>
      </c>
      <c r="K68" s="31" t="str">
        <f>main1!AZ131</f>
        <v> </v>
      </c>
    </row>
    <row r="69" spans="1:11" ht="15">
      <c r="A69" s="172" t="s">
        <v>94</v>
      </c>
      <c r="B69" s="163" t="s">
        <v>93</v>
      </c>
      <c r="C69" s="436">
        <f>main1!AR132</f>
        <v>3.2</v>
      </c>
      <c r="D69" s="436">
        <f>main1!AS132</f>
        <v>10.1</v>
      </c>
      <c r="E69" s="436">
        <f>main1!AT132</f>
        <v>10.1</v>
      </c>
      <c r="F69" s="436">
        <f>main1!AU132</f>
        <v>0</v>
      </c>
      <c r="G69" s="436">
        <f>main1!AV132</f>
        <v>6.8999999999999995</v>
      </c>
      <c r="H69" s="436" t="str">
        <f>main1!AW132</f>
        <v>&gt;200</v>
      </c>
      <c r="I69" s="32">
        <f>main1!AX132</f>
        <v>0</v>
      </c>
      <c r="J69" s="32">
        <f>main1!AY132</f>
        <v>0</v>
      </c>
      <c r="K69" s="32" t="str">
        <f>main1!AZ132</f>
        <v> </v>
      </c>
    </row>
    <row r="70" spans="1:11" ht="30" hidden="1">
      <c r="A70" s="153" t="s">
        <v>98</v>
      </c>
      <c r="B70" s="164" t="s">
        <v>95</v>
      </c>
      <c r="C70" s="437">
        <f>main1!AR133</f>
        <v>0</v>
      </c>
      <c r="D70" s="437">
        <f>main1!AS133</f>
        <v>0</v>
      </c>
      <c r="E70" s="437">
        <f>main1!AT133</f>
        <v>0</v>
      </c>
      <c r="F70" s="437">
        <f>main1!AU133</f>
        <v>0</v>
      </c>
      <c r="G70" s="437">
        <f>main1!AV133</f>
        <v>0</v>
      </c>
      <c r="H70" s="437" t="str">
        <f>main1!AW133</f>
        <v> </v>
      </c>
      <c r="I70" s="33">
        <f>main1!AX133</f>
        <v>0</v>
      </c>
      <c r="J70" s="33">
        <f>main1!AY133</f>
        <v>0</v>
      </c>
      <c r="K70" s="33" t="str">
        <f>main1!AZ133</f>
        <v> </v>
      </c>
    </row>
    <row r="71" spans="1:11" ht="15" hidden="1">
      <c r="A71" s="153" t="s">
        <v>99</v>
      </c>
      <c r="B71" s="164" t="s">
        <v>96</v>
      </c>
      <c r="C71" s="437">
        <f>main1!AR134</f>
        <v>0</v>
      </c>
      <c r="D71" s="437">
        <f>main1!AS134</f>
        <v>0</v>
      </c>
      <c r="E71" s="437">
        <f>main1!AT134</f>
        <v>0</v>
      </c>
      <c r="F71" s="437">
        <f>main1!AU134</f>
        <v>0</v>
      </c>
      <c r="G71" s="437">
        <f>main1!AV134</f>
        <v>0</v>
      </c>
      <c r="H71" s="437" t="str">
        <f>main1!AW134</f>
        <v> </v>
      </c>
      <c r="I71" s="33">
        <f>main1!AX134</f>
        <v>0</v>
      </c>
      <c r="J71" s="33">
        <f>main1!AY134</f>
        <v>10.1</v>
      </c>
      <c r="K71" s="33" t="str">
        <f>main1!AZ134</f>
        <v> </v>
      </c>
    </row>
    <row r="72" spans="1:11" ht="18.75" customHeight="1">
      <c r="A72" s="153" t="s">
        <v>101</v>
      </c>
      <c r="B72" s="164" t="s">
        <v>97</v>
      </c>
      <c r="C72" s="437">
        <f>main1!AR135</f>
        <v>3.2</v>
      </c>
      <c r="D72" s="437">
        <f>main1!AS135</f>
        <v>10.1</v>
      </c>
      <c r="E72" s="437">
        <f>main1!AT135</f>
        <v>10.1</v>
      </c>
      <c r="F72" s="437">
        <f>main1!AU135</f>
        <v>0</v>
      </c>
      <c r="G72" s="437">
        <f>main1!AV135</f>
        <v>6.8999999999999995</v>
      </c>
      <c r="H72" s="437" t="str">
        <f>main1!AW135</f>
        <v>&gt;200</v>
      </c>
      <c r="I72" s="33">
        <f>main1!AX135</f>
        <v>0</v>
      </c>
      <c r="J72" s="33">
        <f>main1!AY135</f>
        <v>0</v>
      </c>
      <c r="K72" s="33" t="str">
        <f>main1!AZ135</f>
        <v> </v>
      </c>
    </row>
    <row r="73" spans="1:11" ht="15" hidden="1">
      <c r="A73" s="153" t="s">
        <v>102</v>
      </c>
      <c r="B73" s="164" t="s">
        <v>103</v>
      </c>
      <c r="C73" s="437">
        <f>main1!AR136</f>
        <v>0</v>
      </c>
      <c r="D73" s="437">
        <f>main1!AS136</f>
        <v>0</v>
      </c>
      <c r="E73" s="437">
        <f>main1!AT136</f>
        <v>0</v>
      </c>
      <c r="F73" s="437">
        <f>main1!AU136</f>
        <v>0</v>
      </c>
      <c r="G73" s="437">
        <f>main1!AV136</f>
        <v>0</v>
      </c>
      <c r="H73" s="437" t="str">
        <f>main1!AW136</f>
        <v> </v>
      </c>
      <c r="I73" s="33">
        <f>main1!AX136</f>
        <v>0</v>
      </c>
      <c r="J73" s="33">
        <f>main1!AY136</f>
        <v>2</v>
      </c>
      <c r="K73" s="33" t="str">
        <f>main1!AZ136</f>
        <v> </v>
      </c>
    </row>
    <row r="74" spans="1:11" ht="15">
      <c r="A74" s="173" t="s">
        <v>107</v>
      </c>
      <c r="B74" s="163" t="s">
        <v>106</v>
      </c>
      <c r="C74" s="436">
        <f>main1!AR137</f>
        <v>0</v>
      </c>
      <c r="D74" s="438">
        <f>main1!AS137</f>
        <v>2</v>
      </c>
      <c r="E74" s="438">
        <f>main1!AT137</f>
        <v>-0.10000000000000142</v>
      </c>
      <c r="F74" s="438">
        <f>main1!AU137</f>
        <v>2.1000000000000014</v>
      </c>
      <c r="G74" s="438">
        <f>main1!AV137</f>
        <v>2</v>
      </c>
      <c r="H74" s="436" t="str">
        <f>main1!AW137</f>
        <v> </v>
      </c>
      <c r="I74" s="32">
        <f>main1!AX137</f>
        <v>0</v>
      </c>
      <c r="J74" s="32">
        <f>main1!AY137</f>
        <v>21.6</v>
      </c>
      <c r="K74" s="32" t="str">
        <f>main1!AZ137</f>
        <v> </v>
      </c>
    </row>
    <row r="75" spans="1:11" ht="15">
      <c r="A75" s="153" t="s">
        <v>105</v>
      </c>
      <c r="B75" s="164" t="s">
        <v>287</v>
      </c>
      <c r="C75" s="437">
        <f>main1!AR138</f>
        <v>0</v>
      </c>
      <c r="D75" s="431">
        <f>main1!AS138</f>
        <v>21.6</v>
      </c>
      <c r="E75" s="431">
        <f>main1!AT138</f>
        <v>0.10000000000000142</v>
      </c>
      <c r="F75" s="431">
        <f>main1!AU138</f>
        <v>21.5</v>
      </c>
      <c r="G75" s="431">
        <f>main1!AV138</f>
        <v>21.6</v>
      </c>
      <c r="H75" s="437" t="str">
        <f>main1!AW138</f>
        <v> </v>
      </c>
      <c r="I75" s="33">
        <f>main1!AX138</f>
        <v>0</v>
      </c>
      <c r="J75" s="33">
        <f>main1!AY138</f>
        <v>-19.6</v>
      </c>
      <c r="K75" s="33" t="str">
        <f>main1!AZ138</f>
        <v> </v>
      </c>
    </row>
    <row r="76" spans="1:11" ht="15">
      <c r="A76" s="153" t="s">
        <v>108</v>
      </c>
      <c r="B76" s="164" t="s">
        <v>288</v>
      </c>
      <c r="C76" s="437">
        <f>main1!AR139</f>
        <v>0</v>
      </c>
      <c r="D76" s="431">
        <f>main1!AS139</f>
        <v>-19.6</v>
      </c>
      <c r="E76" s="431">
        <f>main1!AT139</f>
        <v>-0.20000000000000284</v>
      </c>
      <c r="F76" s="431">
        <f>main1!AU139</f>
        <v>-19.4</v>
      </c>
      <c r="G76" s="431">
        <f>main1!AV139</f>
        <v>-19.6</v>
      </c>
      <c r="H76" s="437" t="str">
        <f>main1!AW139</f>
        <v> </v>
      </c>
      <c r="I76" s="33">
        <f>main1!AX139</f>
        <v>0</v>
      </c>
      <c r="J76" s="33">
        <f>main1!AY139</f>
        <v>0</v>
      </c>
      <c r="K76" s="33" t="str">
        <f>main1!AZ139</f>
        <v> </v>
      </c>
    </row>
    <row r="77" spans="1:11" ht="15.75" customHeight="1" hidden="1">
      <c r="A77" s="172" t="s">
        <v>111</v>
      </c>
      <c r="B77" s="163" t="s">
        <v>109</v>
      </c>
      <c r="C77" s="436">
        <f>main1!AR140</f>
        <v>0</v>
      </c>
      <c r="D77" s="436">
        <f>main1!AS140</f>
        <v>0</v>
      </c>
      <c r="E77" s="436">
        <f>main1!AT140</f>
        <v>0</v>
      </c>
      <c r="F77" s="436">
        <f>main1!AU140</f>
        <v>0</v>
      </c>
      <c r="G77" s="436">
        <f>main1!AV140</f>
        <v>0</v>
      </c>
      <c r="H77" s="436" t="str">
        <f>main1!AW140</f>
        <v> </v>
      </c>
      <c r="I77" s="34">
        <f>main1!AX140</f>
        <v>0</v>
      </c>
      <c r="J77" s="34">
        <f>main1!AY140</f>
        <v>0</v>
      </c>
      <c r="K77" s="34" t="str">
        <f>main1!AZ140</f>
        <v> </v>
      </c>
    </row>
    <row r="78" spans="1:11" ht="15.75" customHeight="1" hidden="1">
      <c r="A78" s="174" t="s">
        <v>113</v>
      </c>
      <c r="B78" s="164" t="s">
        <v>112</v>
      </c>
      <c r="C78" s="439">
        <f>main1!AR141</f>
        <v>0</v>
      </c>
      <c r="D78" s="439">
        <f>main1!AS141</f>
        <v>0</v>
      </c>
      <c r="E78" s="439">
        <f>main1!AT141</f>
        <v>0</v>
      </c>
      <c r="F78" s="439">
        <f>main1!AU141</f>
        <v>0</v>
      </c>
      <c r="G78" s="439">
        <f>main1!AV141</f>
        <v>0</v>
      </c>
      <c r="H78" s="439" t="str">
        <f>main1!AW141</f>
        <v> </v>
      </c>
      <c r="I78" s="34">
        <f>main1!AX141</f>
        <v>0</v>
      </c>
      <c r="J78" s="34">
        <f>main1!AY141</f>
        <v>0</v>
      </c>
      <c r="K78" s="34" t="str">
        <f>main1!AZ141</f>
        <v> </v>
      </c>
    </row>
    <row r="79" spans="1:11" ht="15.75" customHeight="1" hidden="1">
      <c r="A79" s="174" t="s">
        <v>115</v>
      </c>
      <c r="B79" s="164" t="s">
        <v>114</v>
      </c>
      <c r="C79" s="439">
        <f>main1!AR142</f>
        <v>0</v>
      </c>
      <c r="D79" s="439">
        <f>main1!AS142</f>
        <v>0</v>
      </c>
      <c r="E79" s="439">
        <f>main1!AT142</f>
        <v>0</v>
      </c>
      <c r="F79" s="439">
        <f>main1!AU142</f>
        <v>0</v>
      </c>
      <c r="G79" s="439">
        <f>main1!AV142</f>
        <v>0</v>
      </c>
      <c r="H79" s="439" t="str">
        <f>main1!AW142</f>
        <v> </v>
      </c>
      <c r="I79" s="34">
        <f>main1!AX142</f>
        <v>0</v>
      </c>
      <c r="J79" s="34">
        <f>main1!AY142</f>
        <v>0</v>
      </c>
      <c r="K79" s="34" t="str">
        <f>main1!AZ142</f>
        <v> </v>
      </c>
    </row>
    <row r="80" spans="1:11" ht="15.75" customHeight="1" hidden="1">
      <c r="A80" s="172" t="s">
        <v>118</v>
      </c>
      <c r="B80" s="163" t="s">
        <v>110</v>
      </c>
      <c r="C80" s="436">
        <f>main1!AR143</f>
        <v>0</v>
      </c>
      <c r="D80" s="436">
        <f>main1!AS143</f>
        <v>0</v>
      </c>
      <c r="E80" s="436">
        <f>main1!AT143</f>
        <v>0</v>
      </c>
      <c r="F80" s="436">
        <f>main1!AU143</f>
        <v>0</v>
      </c>
      <c r="G80" s="436">
        <f>main1!AV143</f>
        <v>0</v>
      </c>
      <c r="H80" s="436" t="str">
        <f>main1!AW143</f>
        <v> </v>
      </c>
      <c r="I80" s="34">
        <f>main1!AX143</f>
        <v>0</v>
      </c>
      <c r="J80" s="34">
        <f>main1!AY143</f>
        <v>0</v>
      </c>
      <c r="K80" s="34" t="str">
        <f>main1!AZ143</f>
        <v> </v>
      </c>
    </row>
    <row r="81" spans="1:11" ht="15.75" customHeight="1" hidden="1">
      <c r="A81" s="153" t="s">
        <v>116</v>
      </c>
      <c r="B81" s="164" t="s">
        <v>117</v>
      </c>
      <c r="C81" s="437">
        <f>main1!AR144</f>
        <v>0</v>
      </c>
      <c r="D81" s="437">
        <f>main1!AS144</f>
        <v>0</v>
      </c>
      <c r="E81" s="437">
        <f>main1!AT144</f>
        <v>0</v>
      </c>
      <c r="F81" s="437">
        <f>main1!AU144</f>
        <v>0</v>
      </c>
      <c r="G81" s="437">
        <f>main1!AV144</f>
        <v>0</v>
      </c>
      <c r="H81" s="437" t="str">
        <f>main1!AW144</f>
        <v> </v>
      </c>
      <c r="I81" s="34">
        <f>main1!AX144</f>
        <v>0</v>
      </c>
      <c r="J81" s="34">
        <f>main1!AY144</f>
        <v>0</v>
      </c>
      <c r="K81" s="34" t="str">
        <f>main1!AZ144</f>
        <v> </v>
      </c>
    </row>
    <row r="82" spans="1:11" ht="15.75" customHeight="1" hidden="1">
      <c r="A82" s="153" t="s">
        <v>120</v>
      </c>
      <c r="B82" s="164" t="s">
        <v>119</v>
      </c>
      <c r="C82" s="437">
        <f>main1!AR145</f>
        <v>0</v>
      </c>
      <c r="D82" s="437">
        <f>main1!AS145</f>
        <v>0</v>
      </c>
      <c r="E82" s="437">
        <f>main1!AT145</f>
        <v>0</v>
      </c>
      <c r="F82" s="437">
        <f>main1!AU145</f>
        <v>0</v>
      </c>
      <c r="G82" s="437">
        <f>main1!AV145</f>
        <v>0</v>
      </c>
      <c r="H82" s="437" t="str">
        <f>main1!AW145</f>
        <v> </v>
      </c>
      <c r="I82" s="34">
        <f>main1!AX145</f>
        <v>0</v>
      </c>
      <c r="J82" s="34">
        <f>main1!AY145</f>
        <v>0</v>
      </c>
      <c r="K82" s="34" t="str">
        <f>main1!AZ145</f>
        <v> </v>
      </c>
    </row>
    <row r="83" spans="1:11" ht="30" customHeight="1" hidden="1">
      <c r="A83" s="153" t="s">
        <v>121</v>
      </c>
      <c r="B83" s="164" t="s">
        <v>122</v>
      </c>
      <c r="C83" s="437">
        <f>main1!AR146</f>
        <v>0</v>
      </c>
      <c r="D83" s="437">
        <f>main1!AS146</f>
        <v>0</v>
      </c>
      <c r="E83" s="437">
        <f>main1!AT146</f>
        <v>0</v>
      </c>
      <c r="F83" s="437">
        <f>main1!AU146</f>
        <v>0</v>
      </c>
      <c r="G83" s="437">
        <f>main1!AV146</f>
        <v>0</v>
      </c>
      <c r="H83" s="437" t="str">
        <f>main1!AW146</f>
        <v> </v>
      </c>
      <c r="I83" s="34">
        <f>main1!AX146</f>
        <v>0</v>
      </c>
      <c r="J83" s="34">
        <f>main1!AY146</f>
        <v>0</v>
      </c>
      <c r="K83" s="34" t="str">
        <f>main1!AZ146</f>
        <v> </v>
      </c>
    </row>
    <row r="84" spans="1:11" ht="30" customHeight="1" hidden="1">
      <c r="A84" s="153" t="s">
        <v>124</v>
      </c>
      <c r="B84" s="259" t="s">
        <v>123</v>
      </c>
      <c r="C84" s="437">
        <f>main1!AR147</f>
        <v>0</v>
      </c>
      <c r="D84" s="437">
        <f>main1!AS147</f>
        <v>0</v>
      </c>
      <c r="E84" s="437">
        <f>main1!AT147</f>
        <v>0</v>
      </c>
      <c r="F84" s="437">
        <f>main1!AU147</f>
        <v>0</v>
      </c>
      <c r="G84" s="437">
        <f>main1!AV147</f>
        <v>0</v>
      </c>
      <c r="H84" s="437" t="str">
        <f>main1!AW147</f>
        <v> </v>
      </c>
      <c r="I84" s="34">
        <f>main1!AX147</f>
        <v>0</v>
      </c>
      <c r="J84" s="34">
        <f>main1!AY147</f>
        <v>0</v>
      </c>
      <c r="K84" s="34" t="str">
        <f>main1!AZ147</f>
        <v> </v>
      </c>
    </row>
    <row r="85" spans="1:11" ht="18" customHeight="1" hidden="1">
      <c r="A85" s="175" t="s">
        <v>129</v>
      </c>
      <c r="B85" s="162" t="s">
        <v>125</v>
      </c>
      <c r="C85" s="440">
        <f>main1!AR148</f>
        <v>0</v>
      </c>
      <c r="D85" s="440">
        <f>main1!AS148</f>
        <v>0</v>
      </c>
      <c r="E85" s="440">
        <f>main1!AT148</f>
        <v>0</v>
      </c>
      <c r="F85" s="440">
        <f>main1!AU148</f>
        <v>0</v>
      </c>
      <c r="G85" s="440">
        <f>main1!AV148</f>
        <v>0</v>
      </c>
      <c r="H85" s="440" t="str">
        <f>main1!AW148</f>
        <v> </v>
      </c>
      <c r="I85" s="34">
        <f>main1!AX148</f>
        <v>0</v>
      </c>
      <c r="J85" s="34">
        <f>main1!AY148</f>
        <v>0</v>
      </c>
      <c r="K85" s="34" t="str">
        <f>main1!AZ148</f>
        <v> </v>
      </c>
    </row>
    <row r="86" spans="1:11" ht="15.75" customHeight="1" hidden="1">
      <c r="A86" s="153" t="s">
        <v>126</v>
      </c>
      <c r="B86" s="164" t="s">
        <v>127</v>
      </c>
      <c r="C86" s="437">
        <f>main1!AR149</f>
        <v>0</v>
      </c>
      <c r="D86" s="437">
        <f>main1!AS149</f>
        <v>0</v>
      </c>
      <c r="E86" s="437">
        <f>main1!AT149</f>
        <v>0</v>
      </c>
      <c r="F86" s="437">
        <f>main1!AU149</f>
        <v>0</v>
      </c>
      <c r="G86" s="437">
        <f>main1!AV149</f>
        <v>0</v>
      </c>
      <c r="H86" s="437" t="str">
        <f>main1!AW149</f>
        <v> </v>
      </c>
      <c r="I86" s="34">
        <f>main1!AX149</f>
        <v>0</v>
      </c>
      <c r="J86" s="34">
        <f>main1!AY149</f>
        <v>0</v>
      </c>
      <c r="K86" s="34" t="str">
        <f>main1!AZ149</f>
        <v> </v>
      </c>
    </row>
    <row r="87" spans="1:11" ht="15.75" customHeight="1" hidden="1">
      <c r="A87" s="153" t="s">
        <v>128</v>
      </c>
      <c r="B87" s="164" t="s">
        <v>130</v>
      </c>
      <c r="C87" s="437">
        <f>main1!AR150</f>
        <v>0</v>
      </c>
      <c r="D87" s="437">
        <f>main1!AS150</f>
        <v>0</v>
      </c>
      <c r="E87" s="437">
        <f>main1!AT150</f>
        <v>0</v>
      </c>
      <c r="F87" s="437">
        <f>main1!AU150</f>
        <v>0</v>
      </c>
      <c r="G87" s="437">
        <f>main1!AV150</f>
        <v>0</v>
      </c>
      <c r="H87" s="437" t="str">
        <f>main1!AW150</f>
        <v> </v>
      </c>
      <c r="I87" s="34">
        <f>main1!AX150</f>
        <v>0</v>
      </c>
      <c r="J87" s="34">
        <f>main1!AY150</f>
        <v>0</v>
      </c>
      <c r="K87" s="34" t="str">
        <f>main1!AZ150</f>
        <v> </v>
      </c>
    </row>
    <row r="88" spans="1:11" ht="15.75" customHeight="1" hidden="1">
      <c r="A88" s="175" t="s">
        <v>134</v>
      </c>
      <c r="B88" s="162" t="s">
        <v>132</v>
      </c>
      <c r="C88" s="440">
        <f>main1!AR151</f>
        <v>0</v>
      </c>
      <c r="D88" s="440">
        <f>main1!AS151</f>
        <v>0</v>
      </c>
      <c r="E88" s="440">
        <f>main1!AT151</f>
        <v>0</v>
      </c>
      <c r="F88" s="440">
        <f>main1!AU151</f>
        <v>0</v>
      </c>
      <c r="G88" s="440">
        <f>main1!AV151</f>
        <v>0</v>
      </c>
      <c r="H88" s="440" t="str">
        <f>main1!AW151</f>
        <v> </v>
      </c>
      <c r="I88" s="34">
        <f>main1!AX151</f>
        <v>0</v>
      </c>
      <c r="J88" s="34">
        <f>main1!AY151</f>
        <v>0</v>
      </c>
      <c r="K88" s="34" t="str">
        <f>main1!AZ151</f>
        <v> </v>
      </c>
    </row>
    <row r="89" spans="1:11" ht="17.25" customHeight="1" hidden="1">
      <c r="A89" s="153" t="s">
        <v>131</v>
      </c>
      <c r="B89" s="164" t="s">
        <v>133</v>
      </c>
      <c r="C89" s="437">
        <f>main1!AR152</f>
        <v>0</v>
      </c>
      <c r="D89" s="437">
        <f>main1!AS152</f>
        <v>0</v>
      </c>
      <c r="E89" s="437">
        <f>main1!AT152</f>
        <v>0</v>
      </c>
      <c r="F89" s="437">
        <f>main1!AU152</f>
        <v>0</v>
      </c>
      <c r="G89" s="437">
        <f>main1!AV152</f>
        <v>0</v>
      </c>
      <c r="H89" s="437" t="str">
        <f>main1!AW152</f>
        <v> </v>
      </c>
      <c r="I89" s="34">
        <f>main1!AX152</f>
        <v>0</v>
      </c>
      <c r="J89" s="34">
        <f>main1!AY152</f>
        <v>0</v>
      </c>
      <c r="K89" s="34" t="str">
        <f>main1!AZ152</f>
        <v> </v>
      </c>
    </row>
    <row r="90" spans="1:11" ht="30" customHeight="1" hidden="1">
      <c r="A90" s="153" t="s">
        <v>135</v>
      </c>
      <c r="B90" s="164" t="s">
        <v>136</v>
      </c>
      <c r="C90" s="568">
        <f>main1!AR153</f>
        <v>0</v>
      </c>
      <c r="D90" s="568">
        <f>main1!AS153</f>
        <v>0</v>
      </c>
      <c r="E90" s="568">
        <f>main1!AT153</f>
        <v>0</v>
      </c>
      <c r="F90" s="568">
        <f>main1!AU153</f>
        <v>0</v>
      </c>
      <c r="G90" s="437">
        <f>main1!AV153</f>
        <v>0</v>
      </c>
      <c r="H90" s="437" t="str">
        <f>main1!AW153</f>
        <v> </v>
      </c>
      <c r="I90" s="34">
        <f>main1!AX153</f>
        <v>0</v>
      </c>
      <c r="J90" s="34">
        <f>main1!AY153</f>
        <v>0</v>
      </c>
      <c r="K90" s="34" t="str">
        <f>main1!AZ153</f>
        <v> </v>
      </c>
    </row>
    <row r="91" spans="1:11" ht="30" customHeight="1" hidden="1">
      <c r="A91" s="153" t="s">
        <v>137</v>
      </c>
      <c r="B91" s="164" t="s">
        <v>138</v>
      </c>
      <c r="C91" s="437">
        <f>main1!AR154</f>
        <v>0</v>
      </c>
      <c r="D91" s="437">
        <f>main1!AS154</f>
        <v>0</v>
      </c>
      <c r="E91" s="437">
        <f>main1!AT154</f>
        <v>0</v>
      </c>
      <c r="F91" s="437">
        <f>main1!AU154</f>
        <v>0</v>
      </c>
      <c r="G91" s="437">
        <f>main1!AV154</f>
        <v>0</v>
      </c>
      <c r="H91" s="437" t="str">
        <f>main1!AW154</f>
        <v> </v>
      </c>
      <c r="I91" s="34">
        <f>main1!AX154</f>
        <v>0</v>
      </c>
      <c r="J91" s="34">
        <f>main1!AY154</f>
        <v>1.8</v>
      </c>
      <c r="K91" s="34" t="str">
        <f>main1!AZ154</f>
        <v> </v>
      </c>
    </row>
    <row r="92" spans="1:11" ht="31.5">
      <c r="A92" s="175" t="s">
        <v>142</v>
      </c>
      <c r="B92" s="163" t="s">
        <v>140</v>
      </c>
      <c r="C92" s="440">
        <f>main1!AR155</f>
        <v>13.1</v>
      </c>
      <c r="D92" s="440">
        <f>main1!AS155</f>
        <v>1.8</v>
      </c>
      <c r="E92" s="440">
        <f>main1!AT155</f>
        <v>1.8</v>
      </c>
      <c r="F92" s="440">
        <f>main1!AU155</f>
        <v>0</v>
      </c>
      <c r="G92" s="440">
        <f>main1!AV155</f>
        <v>-11.299999999999999</v>
      </c>
      <c r="H92" s="440">
        <f>main1!AW155</f>
        <v>13.740458015267176</v>
      </c>
      <c r="I92" s="34">
        <f>main1!AX155</f>
        <v>0</v>
      </c>
      <c r="J92" s="34">
        <f>main1!AY155</f>
        <v>1.8</v>
      </c>
      <c r="K92" s="34" t="str">
        <f>main1!AZ155</f>
        <v> </v>
      </c>
    </row>
    <row r="93" spans="1:11" ht="15.75">
      <c r="A93" s="153" t="s">
        <v>139</v>
      </c>
      <c r="B93" s="164" t="s">
        <v>141</v>
      </c>
      <c r="C93" s="437">
        <f>main1!AR156</f>
        <v>13.1</v>
      </c>
      <c r="D93" s="437">
        <f>main1!AS156</f>
        <v>1.8</v>
      </c>
      <c r="E93" s="437">
        <f>main1!AT156</f>
        <v>1.8</v>
      </c>
      <c r="F93" s="437">
        <f>main1!AU156</f>
        <v>0</v>
      </c>
      <c r="G93" s="437">
        <f>main1!AV156</f>
        <v>-11.299999999999999</v>
      </c>
      <c r="H93" s="437">
        <f>main1!AW156</f>
        <v>13.740458015267176</v>
      </c>
      <c r="I93" s="34">
        <f>main1!AX156</f>
        <v>0</v>
      </c>
      <c r="J93" s="34">
        <f>main1!AY156</f>
        <v>0</v>
      </c>
      <c r="K93" s="34" t="str">
        <f>main1!AZ156</f>
        <v> </v>
      </c>
    </row>
    <row r="94" spans="1:11" ht="15.75" customHeight="1" hidden="1">
      <c r="A94" s="153" t="s">
        <v>143</v>
      </c>
      <c r="B94" s="164" t="s">
        <v>144</v>
      </c>
      <c r="C94" s="437">
        <f>main1!AR157</f>
        <v>0</v>
      </c>
      <c r="D94" s="437">
        <f>main1!AS157</f>
        <v>0</v>
      </c>
      <c r="E94" s="437">
        <f>main1!AT157</f>
        <v>0</v>
      </c>
      <c r="F94" s="437">
        <f>main1!AU157</f>
        <v>0</v>
      </c>
      <c r="G94" s="437">
        <f>main1!AV157</f>
        <v>0</v>
      </c>
      <c r="H94" s="437" t="str">
        <f>main1!AW157</f>
        <v> </v>
      </c>
      <c r="I94" s="34">
        <f>main1!AX157</f>
        <v>0</v>
      </c>
      <c r="J94" s="34">
        <f>main1!AY157</f>
        <v>0</v>
      </c>
      <c r="K94" s="34" t="str">
        <f>main1!AZ157</f>
        <v> </v>
      </c>
    </row>
    <row r="95" spans="1:11" ht="15.75" customHeight="1" hidden="1">
      <c r="A95" s="103" t="s">
        <v>146</v>
      </c>
      <c r="B95" s="162" t="s">
        <v>147</v>
      </c>
      <c r="C95" s="441">
        <f>main1!AR158</f>
        <v>0</v>
      </c>
      <c r="D95" s="441">
        <f>main1!AS158</f>
        <v>0</v>
      </c>
      <c r="E95" s="441">
        <f>main1!AT158</f>
        <v>0</v>
      </c>
      <c r="F95" s="441">
        <f>main1!AU158</f>
        <v>0</v>
      </c>
      <c r="G95" s="441">
        <f>main1!AV158</f>
        <v>0</v>
      </c>
      <c r="H95" s="441" t="str">
        <f>main1!AW158</f>
        <v> </v>
      </c>
      <c r="I95" s="34">
        <f>main1!AX158</f>
        <v>0</v>
      </c>
      <c r="J95" s="34">
        <f>main1!AY158</f>
        <v>0</v>
      </c>
      <c r="K95" s="34" t="str">
        <f>main1!AZ158</f>
        <v> </v>
      </c>
    </row>
    <row r="96" spans="1:11" ht="15.75" customHeight="1" hidden="1">
      <c r="A96" s="153" t="s">
        <v>145</v>
      </c>
      <c r="B96" s="164" t="s">
        <v>148</v>
      </c>
      <c r="C96" s="437">
        <f>main1!AR159</f>
        <v>0</v>
      </c>
      <c r="D96" s="437">
        <f>main1!AS159</f>
        <v>0</v>
      </c>
      <c r="E96" s="437">
        <f>main1!AT159</f>
        <v>0</v>
      </c>
      <c r="F96" s="437">
        <f>main1!AU159</f>
        <v>0</v>
      </c>
      <c r="G96" s="437">
        <f>main1!AV159</f>
        <v>0</v>
      </c>
      <c r="H96" s="437" t="str">
        <f>main1!AW159</f>
        <v> </v>
      </c>
      <c r="I96" s="34">
        <f>main1!AX159</f>
        <v>0</v>
      </c>
      <c r="J96" s="34">
        <f>main1!AY159</f>
        <v>0</v>
      </c>
      <c r="K96" s="34" t="str">
        <f>main1!AZ159</f>
        <v> </v>
      </c>
    </row>
    <row r="97" spans="1:11" ht="15.75" customHeight="1" hidden="1">
      <c r="A97" s="153" t="s">
        <v>149</v>
      </c>
      <c r="B97" s="164" t="s">
        <v>150</v>
      </c>
      <c r="C97" s="437">
        <f>main1!AR160</f>
        <v>0</v>
      </c>
      <c r="D97" s="437">
        <f>main1!AS160</f>
        <v>0</v>
      </c>
      <c r="E97" s="437">
        <f>main1!AT160</f>
        <v>0</v>
      </c>
      <c r="F97" s="437">
        <f>main1!AU160</f>
        <v>0</v>
      </c>
      <c r="G97" s="437">
        <f>main1!AV160</f>
        <v>0</v>
      </c>
      <c r="H97" s="437" t="str">
        <f>main1!AW160</f>
        <v> </v>
      </c>
      <c r="I97" s="34">
        <f>main1!AX160</f>
        <v>0</v>
      </c>
      <c r="J97" s="34">
        <f>main1!AY160</f>
        <v>0</v>
      </c>
      <c r="K97" s="34" t="str">
        <f>main1!AZ160</f>
        <v> </v>
      </c>
    </row>
    <row r="98" spans="1:11" ht="15.75" customHeight="1" hidden="1">
      <c r="A98" s="153" t="s">
        <v>152</v>
      </c>
      <c r="B98" s="164" t="s">
        <v>151</v>
      </c>
      <c r="C98" s="437">
        <f>main1!AR161</f>
        <v>0</v>
      </c>
      <c r="D98" s="437">
        <f>main1!AS161</f>
        <v>0</v>
      </c>
      <c r="E98" s="437">
        <f>main1!AT161</f>
        <v>0</v>
      </c>
      <c r="F98" s="437">
        <f>main1!AU161</f>
        <v>0</v>
      </c>
      <c r="G98" s="437">
        <f>main1!AV161</f>
        <v>0</v>
      </c>
      <c r="H98" s="437" t="str">
        <f>main1!AW161</f>
        <v> </v>
      </c>
      <c r="I98" s="34">
        <f>main1!AX161</f>
        <v>0</v>
      </c>
      <c r="J98" s="34">
        <f>main1!AY161</f>
        <v>0</v>
      </c>
      <c r="K98" s="34" t="str">
        <f>main1!AZ161</f>
        <v> </v>
      </c>
    </row>
    <row r="99" spans="1:11" ht="15.75" customHeight="1" hidden="1">
      <c r="A99" s="153" t="s">
        <v>153</v>
      </c>
      <c r="B99" s="164" t="s">
        <v>154</v>
      </c>
      <c r="C99" s="437">
        <f>main1!AR162</f>
        <v>0</v>
      </c>
      <c r="D99" s="437">
        <f>main1!AS162</f>
        <v>0</v>
      </c>
      <c r="E99" s="437">
        <f>main1!AT162</f>
        <v>0</v>
      </c>
      <c r="F99" s="437">
        <f>main1!AU162</f>
        <v>0</v>
      </c>
      <c r="G99" s="437">
        <f>main1!AV162</f>
        <v>0</v>
      </c>
      <c r="H99" s="437" t="str">
        <f>main1!AW162</f>
        <v> </v>
      </c>
      <c r="I99" s="34">
        <f>main1!AX162</f>
        <v>0</v>
      </c>
      <c r="J99" s="34">
        <f>main1!AY162</f>
        <v>0</v>
      </c>
      <c r="K99" s="34" t="str">
        <f>main1!AZ162</f>
        <v> </v>
      </c>
    </row>
    <row r="100" spans="1:11" ht="15.75" customHeight="1" hidden="1">
      <c r="A100" s="103" t="s">
        <v>157</v>
      </c>
      <c r="B100" s="162" t="s">
        <v>155</v>
      </c>
      <c r="C100" s="441">
        <f>main1!AR163</f>
        <v>0</v>
      </c>
      <c r="D100" s="441">
        <f>main1!AS163</f>
        <v>0</v>
      </c>
      <c r="E100" s="441">
        <f>main1!AT163</f>
        <v>0</v>
      </c>
      <c r="F100" s="441">
        <f>main1!AU163</f>
        <v>0</v>
      </c>
      <c r="G100" s="441">
        <f>main1!AV163</f>
        <v>0</v>
      </c>
      <c r="H100" s="441" t="str">
        <f>main1!AW163</f>
        <v> </v>
      </c>
      <c r="I100" s="34">
        <f>main1!AX163</f>
        <v>0</v>
      </c>
      <c r="J100" s="34">
        <f>main1!AY163</f>
        <v>0</v>
      </c>
      <c r="K100" s="34" t="str">
        <f>main1!AZ163</f>
        <v> </v>
      </c>
    </row>
    <row r="101" spans="1:11" ht="15.75" customHeight="1" hidden="1">
      <c r="A101" s="153" t="s">
        <v>156</v>
      </c>
      <c r="B101" s="164" t="s">
        <v>158</v>
      </c>
      <c r="C101" s="437">
        <f>main1!AR164</f>
        <v>0</v>
      </c>
      <c r="D101" s="437">
        <f>main1!AS164</f>
        <v>0</v>
      </c>
      <c r="E101" s="437">
        <f>main1!AT164</f>
        <v>0</v>
      </c>
      <c r="F101" s="437">
        <f>main1!AU164</f>
        <v>0</v>
      </c>
      <c r="G101" s="437">
        <f>main1!AV164</f>
        <v>0</v>
      </c>
      <c r="H101" s="437" t="str">
        <f>main1!AW164</f>
        <v> </v>
      </c>
      <c r="I101" s="34">
        <f>main1!AX164</f>
        <v>0</v>
      </c>
      <c r="J101" s="34">
        <f>main1!AY164</f>
        <v>-234.10000000000002</v>
      </c>
      <c r="K101" s="34" t="str">
        <f>main1!AZ164</f>
        <v> </v>
      </c>
    </row>
    <row r="102" spans="1:11" ht="17.25">
      <c r="A102" s="467" t="s">
        <v>159</v>
      </c>
      <c r="B102" s="468" t="s">
        <v>104</v>
      </c>
      <c r="C102" s="491">
        <f>main1!AR165</f>
        <v>-39.500000000000014</v>
      </c>
      <c r="D102" s="491">
        <f>main1!AS165</f>
        <v>-234.10000000000002</v>
      </c>
      <c r="E102" s="491">
        <f>main1!AT165</f>
        <v>-240.50000000000003</v>
      </c>
      <c r="F102" s="491">
        <f>main1!AU165</f>
        <v>6.4</v>
      </c>
      <c r="G102" s="491">
        <f>main1!AV165</f>
        <v>-194.60000000000002</v>
      </c>
      <c r="H102" s="491" t="str">
        <f>main1!AW165</f>
        <v>&gt;200</v>
      </c>
      <c r="I102" s="31">
        <f>main1!AX165</f>
        <v>0</v>
      </c>
      <c r="J102" s="31">
        <f>main1!AY165</f>
        <v>15.8</v>
      </c>
      <c r="K102" s="31" t="str">
        <f>main1!AZ165</f>
        <v> </v>
      </c>
    </row>
    <row r="103" spans="1:11" ht="15.75">
      <c r="A103" s="172" t="s">
        <v>161</v>
      </c>
      <c r="B103" s="162" t="s">
        <v>162</v>
      </c>
      <c r="C103" s="436">
        <f>main1!AR166</f>
        <v>0</v>
      </c>
      <c r="D103" s="436">
        <f>main1!AS166</f>
        <v>15.8</v>
      </c>
      <c r="E103" s="436">
        <f>main1!AT166</f>
        <v>15.8</v>
      </c>
      <c r="F103" s="436">
        <f>main1!AU166</f>
        <v>0</v>
      </c>
      <c r="G103" s="436">
        <f>main1!AV166</f>
        <v>15.8</v>
      </c>
      <c r="H103" s="436" t="str">
        <f>main1!AW166</f>
        <v> </v>
      </c>
      <c r="I103" s="32">
        <f>main1!AX166</f>
        <v>0</v>
      </c>
      <c r="J103" s="32">
        <f>main1!AY166</f>
        <v>0</v>
      </c>
      <c r="K103" s="32" t="str">
        <f>main1!AZ166</f>
        <v> </v>
      </c>
    </row>
    <row r="104" spans="1:11" ht="15" hidden="1">
      <c r="A104" s="153" t="s">
        <v>160</v>
      </c>
      <c r="B104" s="164" t="s">
        <v>163</v>
      </c>
      <c r="C104" s="437">
        <f>main1!AR167</f>
        <v>0</v>
      </c>
      <c r="D104" s="437">
        <f>main1!AS167</f>
        <v>0</v>
      </c>
      <c r="E104" s="437">
        <f>main1!AT167</f>
        <v>0</v>
      </c>
      <c r="F104" s="437">
        <f>main1!AU167</f>
        <v>0</v>
      </c>
      <c r="G104" s="437">
        <f>main1!AV167</f>
        <v>0</v>
      </c>
      <c r="H104" s="437" t="str">
        <f>main1!AW167</f>
        <v> </v>
      </c>
      <c r="I104" s="33">
        <f>main1!AX167</f>
        <v>0</v>
      </c>
      <c r="J104" s="33">
        <f>main1!AY167</f>
        <v>0</v>
      </c>
      <c r="K104" s="33" t="str">
        <f>main1!AZ167</f>
        <v> </v>
      </c>
    </row>
    <row r="105" spans="1:11" ht="15" hidden="1">
      <c r="A105" s="153" t="s">
        <v>99</v>
      </c>
      <c r="B105" s="164" t="s">
        <v>164</v>
      </c>
      <c r="C105" s="437">
        <f>main1!AR168</f>
        <v>0</v>
      </c>
      <c r="D105" s="437">
        <f>main1!AS168</f>
        <v>0</v>
      </c>
      <c r="E105" s="437">
        <f>main1!AT168</f>
        <v>0</v>
      </c>
      <c r="F105" s="437">
        <f>main1!AU168</f>
        <v>0</v>
      </c>
      <c r="G105" s="437">
        <f>main1!AV168</f>
        <v>0</v>
      </c>
      <c r="H105" s="437" t="str">
        <f>main1!AW168</f>
        <v> </v>
      </c>
      <c r="I105" s="33">
        <f>main1!AX168</f>
        <v>0</v>
      </c>
      <c r="J105" s="33">
        <f>main1!AY168</f>
        <v>15.8</v>
      </c>
      <c r="K105" s="33" t="str">
        <f>main1!AZ168</f>
        <v> </v>
      </c>
    </row>
    <row r="106" spans="1:11" ht="15">
      <c r="A106" s="153" t="s">
        <v>165</v>
      </c>
      <c r="B106" s="164" t="s">
        <v>166</v>
      </c>
      <c r="C106" s="437">
        <f>main1!AR169</f>
        <v>0</v>
      </c>
      <c r="D106" s="437">
        <f>main1!AS169</f>
        <v>15.8</v>
      </c>
      <c r="E106" s="437">
        <f>main1!AT169</f>
        <v>15.8</v>
      </c>
      <c r="F106" s="437">
        <f>main1!AU169</f>
        <v>0</v>
      </c>
      <c r="G106" s="437">
        <f>main1!AV169</f>
        <v>15.8</v>
      </c>
      <c r="H106" s="437" t="str">
        <f>main1!AW169</f>
        <v> </v>
      </c>
      <c r="I106" s="33">
        <f>main1!AX169</f>
        <v>0</v>
      </c>
      <c r="J106" s="33">
        <f>main1!AY169</f>
        <v>0</v>
      </c>
      <c r="K106" s="33" t="str">
        <f>main1!AZ169</f>
        <v> </v>
      </c>
    </row>
    <row r="107" spans="1:11" ht="15.75" hidden="1">
      <c r="A107" s="176" t="s">
        <v>169</v>
      </c>
      <c r="B107" s="162" t="s">
        <v>167</v>
      </c>
      <c r="C107" s="442">
        <f>main1!AR170</f>
        <v>0</v>
      </c>
      <c r="D107" s="442">
        <f>main1!AS170</f>
        <v>0</v>
      </c>
      <c r="E107" s="442">
        <f>main1!AT170</f>
        <v>0</v>
      </c>
      <c r="F107" s="442">
        <f>main1!AU170</f>
        <v>0</v>
      </c>
      <c r="G107" s="442">
        <f>main1!AV170</f>
        <v>0</v>
      </c>
      <c r="H107" s="442" t="str">
        <f>main1!AW170</f>
        <v> </v>
      </c>
      <c r="I107" s="33">
        <f>main1!AX170</f>
        <v>0</v>
      </c>
      <c r="J107" s="33">
        <f>main1!AY170</f>
        <v>0</v>
      </c>
      <c r="K107" s="33" t="str">
        <f>main1!AZ170</f>
        <v> </v>
      </c>
    </row>
    <row r="108" spans="1:11" ht="15" hidden="1">
      <c r="A108" s="153" t="s">
        <v>168</v>
      </c>
      <c r="B108" s="164" t="s">
        <v>170</v>
      </c>
      <c r="C108" s="437">
        <f>main1!AR171</f>
        <v>0</v>
      </c>
      <c r="D108" s="437">
        <f>main1!AS171</f>
        <v>0</v>
      </c>
      <c r="E108" s="437">
        <f>main1!AT171</f>
        <v>0</v>
      </c>
      <c r="F108" s="437">
        <f>main1!AU171</f>
        <v>0</v>
      </c>
      <c r="G108" s="437">
        <f>main1!AV171</f>
        <v>0</v>
      </c>
      <c r="H108" s="437" t="str">
        <f>main1!AW171</f>
        <v> </v>
      </c>
      <c r="I108" s="33">
        <f>main1!AX171</f>
        <v>0</v>
      </c>
      <c r="J108" s="33">
        <f>main1!AY171</f>
        <v>0</v>
      </c>
      <c r="K108" s="33" t="str">
        <f>main1!AZ171</f>
        <v> </v>
      </c>
    </row>
    <row r="109" spans="1:11" ht="15" hidden="1">
      <c r="A109" s="153" t="s">
        <v>171</v>
      </c>
      <c r="B109" s="164" t="s">
        <v>172</v>
      </c>
      <c r="C109" s="437">
        <f>main1!AR172</f>
        <v>0</v>
      </c>
      <c r="D109" s="437">
        <f>main1!AS172</f>
        <v>0</v>
      </c>
      <c r="E109" s="437">
        <f>main1!AT172</f>
        <v>0</v>
      </c>
      <c r="F109" s="437">
        <f>main1!AU172</f>
        <v>0</v>
      </c>
      <c r="G109" s="437">
        <f>main1!AV172</f>
        <v>0</v>
      </c>
      <c r="H109" s="437" t="str">
        <f>main1!AW172</f>
        <v> </v>
      </c>
      <c r="I109" s="33">
        <f>main1!AX172</f>
        <v>0</v>
      </c>
      <c r="J109" s="33">
        <f>main1!AY172</f>
        <v>0</v>
      </c>
      <c r="K109" s="33" t="str">
        <f>main1!AZ172</f>
        <v> </v>
      </c>
    </row>
    <row r="110" spans="1:11" ht="30" hidden="1">
      <c r="A110" s="153" t="s">
        <v>175</v>
      </c>
      <c r="B110" s="164" t="s">
        <v>173</v>
      </c>
      <c r="C110" s="437">
        <f>main1!AR173</f>
        <v>0</v>
      </c>
      <c r="D110" s="437">
        <f>main1!AS173</f>
        <v>0</v>
      </c>
      <c r="E110" s="437">
        <f>main1!AT173</f>
        <v>0</v>
      </c>
      <c r="F110" s="437">
        <f>main1!AU173</f>
        <v>0</v>
      </c>
      <c r="G110" s="437">
        <f>main1!AV173</f>
        <v>0</v>
      </c>
      <c r="H110" s="437" t="str">
        <f>main1!AW173</f>
        <v> </v>
      </c>
      <c r="I110" s="33">
        <f>main1!AX173</f>
        <v>0</v>
      </c>
      <c r="J110" s="33">
        <f>main1!AY173</f>
        <v>0</v>
      </c>
      <c r="K110" s="33" t="str">
        <f>main1!AZ173</f>
        <v> </v>
      </c>
    </row>
    <row r="111" spans="1:11" ht="30" hidden="1">
      <c r="A111" s="153" t="s">
        <v>176</v>
      </c>
      <c r="B111" s="164" t="s">
        <v>174</v>
      </c>
      <c r="C111" s="437">
        <f>main1!AR174</f>
        <v>0</v>
      </c>
      <c r="D111" s="437">
        <f>main1!AS174</f>
        <v>0</v>
      </c>
      <c r="E111" s="437">
        <f>main1!AT174</f>
        <v>0</v>
      </c>
      <c r="F111" s="437">
        <f>main1!AU174</f>
        <v>0</v>
      </c>
      <c r="G111" s="437">
        <f>main1!AV174</f>
        <v>0</v>
      </c>
      <c r="H111" s="437" t="str">
        <f>main1!AW174</f>
        <v> </v>
      </c>
      <c r="I111" s="33">
        <f>main1!AX174</f>
        <v>0</v>
      </c>
      <c r="J111" s="33">
        <f>main1!AY174</f>
        <v>-222.20000000000002</v>
      </c>
      <c r="K111" s="33" t="str">
        <f>main1!AZ174</f>
        <v> </v>
      </c>
    </row>
    <row r="112" spans="1:11" s="30" customFormat="1" ht="28.5">
      <c r="A112" s="176" t="s">
        <v>180</v>
      </c>
      <c r="B112" s="163" t="s">
        <v>178</v>
      </c>
      <c r="C112" s="442">
        <f>main1!AR175</f>
        <v>-46.1</v>
      </c>
      <c r="D112" s="442">
        <f>main1!AS175</f>
        <v>-222.20000000000002</v>
      </c>
      <c r="E112" s="442">
        <f>main1!AT175</f>
        <v>-222.20000000000002</v>
      </c>
      <c r="F112" s="442">
        <f>main1!AU175</f>
        <v>0</v>
      </c>
      <c r="G112" s="442">
        <f>main1!AV175</f>
        <v>-176.10000000000002</v>
      </c>
      <c r="H112" s="442" t="str">
        <f>main1!AW175</f>
        <v>&gt;200</v>
      </c>
      <c r="I112" s="32">
        <f>main1!AX175</f>
        <v>0</v>
      </c>
      <c r="J112" s="32">
        <f>main1!AY175</f>
        <v>0</v>
      </c>
      <c r="K112" s="32" t="str">
        <f>main1!AZ175</f>
        <v> </v>
      </c>
    </row>
    <row r="113" spans="1:11" ht="15" hidden="1">
      <c r="A113" s="153" t="s">
        <v>177</v>
      </c>
      <c r="B113" s="164" t="s">
        <v>179</v>
      </c>
      <c r="C113" s="437">
        <f>main1!AR176</f>
        <v>0</v>
      </c>
      <c r="D113" s="437">
        <f>main1!AS176</f>
        <v>0</v>
      </c>
      <c r="E113" s="437">
        <f>main1!AT176</f>
        <v>0</v>
      </c>
      <c r="F113" s="437">
        <f>main1!AU176</f>
        <v>0</v>
      </c>
      <c r="G113" s="437">
        <f>main1!AV176</f>
        <v>0</v>
      </c>
      <c r="H113" s="437" t="str">
        <f>main1!AW176</f>
        <v> </v>
      </c>
      <c r="I113" s="33">
        <f>main1!AX176</f>
        <v>0</v>
      </c>
      <c r="J113" s="33">
        <f>main1!AY176</f>
        <v>-220.8</v>
      </c>
      <c r="K113" s="33" t="str">
        <f>main1!AZ176</f>
        <v> </v>
      </c>
    </row>
    <row r="114" spans="1:11" ht="15">
      <c r="A114" s="153" t="s">
        <v>181</v>
      </c>
      <c r="B114" s="164" t="s">
        <v>182</v>
      </c>
      <c r="C114" s="437">
        <f>main1!AR177</f>
        <v>-44.5</v>
      </c>
      <c r="D114" s="437">
        <f>main1!AS177</f>
        <v>-220.8</v>
      </c>
      <c r="E114" s="437">
        <f>main1!AT177</f>
        <v>-220.8</v>
      </c>
      <c r="F114" s="437">
        <f>main1!AU177</f>
        <v>0</v>
      </c>
      <c r="G114" s="437">
        <f>main1!AV177</f>
        <v>-176.3</v>
      </c>
      <c r="H114" s="437" t="str">
        <f>main1!AW177</f>
        <v>&gt;200</v>
      </c>
      <c r="I114" s="33">
        <f>main1!AX177</f>
        <v>0</v>
      </c>
      <c r="J114" s="33">
        <f>main1!AY177</f>
        <v>0</v>
      </c>
      <c r="K114" s="33" t="str">
        <f>main1!AZ177</f>
        <v> </v>
      </c>
    </row>
    <row r="115" spans="1:11" ht="30" hidden="1">
      <c r="A115" s="153" t="s">
        <v>183</v>
      </c>
      <c r="B115" s="164" t="s">
        <v>184</v>
      </c>
      <c r="C115" s="437">
        <f>main1!AR178</f>
        <v>0</v>
      </c>
      <c r="D115" s="437">
        <f>main1!AS178</f>
        <v>0</v>
      </c>
      <c r="E115" s="437">
        <f>main1!AT178</f>
        <v>0</v>
      </c>
      <c r="F115" s="437">
        <f>main1!AU178</f>
        <v>0</v>
      </c>
      <c r="G115" s="437">
        <f>main1!AV178</f>
        <v>0</v>
      </c>
      <c r="H115" s="437" t="str">
        <f>main1!AW178</f>
        <v> </v>
      </c>
      <c r="I115" s="33">
        <f>main1!AX178</f>
        <v>0</v>
      </c>
      <c r="J115" s="33">
        <f>main1!AY178</f>
        <v>-1.4</v>
      </c>
      <c r="K115" s="33" t="str">
        <f>main1!AZ178</f>
        <v> </v>
      </c>
    </row>
    <row r="116" spans="1:11" ht="15">
      <c r="A116" s="153" t="s">
        <v>185</v>
      </c>
      <c r="B116" s="164" t="s">
        <v>186</v>
      </c>
      <c r="C116" s="437">
        <f>main1!AR179</f>
        <v>-1.6</v>
      </c>
      <c r="D116" s="437">
        <f>main1!AS179</f>
        <v>-1.4</v>
      </c>
      <c r="E116" s="437">
        <f>main1!AT179</f>
        <v>-1.4</v>
      </c>
      <c r="F116" s="437">
        <f>main1!AU179</f>
        <v>0</v>
      </c>
      <c r="G116" s="437">
        <f>main1!AV179</f>
        <v>0.20000000000000018</v>
      </c>
      <c r="H116" s="437">
        <f>main1!AW179</f>
        <v>87.49999999999999</v>
      </c>
      <c r="I116" s="33">
        <f>main1!AX179</f>
        <v>0</v>
      </c>
      <c r="J116" s="33">
        <f>main1!AY179</f>
        <v>0</v>
      </c>
      <c r="K116" s="33" t="str">
        <f>main1!AZ179</f>
        <v> </v>
      </c>
    </row>
    <row r="117" spans="1:11" ht="30" hidden="1">
      <c r="A117" s="153" t="s">
        <v>187</v>
      </c>
      <c r="B117" s="164" t="s">
        <v>188</v>
      </c>
      <c r="C117" s="437">
        <f>main1!AR180</f>
        <v>0</v>
      </c>
      <c r="D117" s="437">
        <f>main1!AS180</f>
        <v>0</v>
      </c>
      <c r="E117" s="437">
        <f>main1!AT180</f>
        <v>0</v>
      </c>
      <c r="F117" s="437">
        <f>main1!AU180</f>
        <v>0</v>
      </c>
      <c r="G117" s="437">
        <f>main1!AV180</f>
        <v>0</v>
      </c>
      <c r="H117" s="437" t="str">
        <f>main1!AW180</f>
        <v> </v>
      </c>
      <c r="I117" s="33">
        <f>main1!AX180</f>
        <v>0</v>
      </c>
      <c r="J117" s="33">
        <f>main1!AY180</f>
        <v>-10.8</v>
      </c>
      <c r="K117" s="33" t="str">
        <f>main1!AZ180</f>
        <v> </v>
      </c>
    </row>
    <row r="118" spans="1:11" ht="15">
      <c r="A118" s="176" t="s">
        <v>134</v>
      </c>
      <c r="B118" s="163" t="s">
        <v>189</v>
      </c>
      <c r="C118" s="442">
        <f>main1!AR181</f>
        <v>-40.7</v>
      </c>
      <c r="D118" s="442">
        <f>main1!AS181</f>
        <v>-10.8</v>
      </c>
      <c r="E118" s="442">
        <f>main1!AT181</f>
        <v>-10.8</v>
      </c>
      <c r="F118" s="442">
        <f>main1!AU181</f>
        <v>0</v>
      </c>
      <c r="G118" s="442">
        <f>main1!AV181</f>
        <v>29.900000000000002</v>
      </c>
      <c r="H118" s="442">
        <f>main1!AW181</f>
        <v>26.535626535626534</v>
      </c>
      <c r="I118" s="33">
        <f>main1!AX181</f>
        <v>0</v>
      </c>
      <c r="J118" s="33">
        <f>main1!AY181</f>
        <v>-10.8</v>
      </c>
      <c r="K118" s="33" t="str">
        <f>main1!AZ181</f>
        <v> </v>
      </c>
    </row>
    <row r="119" spans="1:11" ht="16.5" customHeight="1">
      <c r="A119" s="153" t="s">
        <v>131</v>
      </c>
      <c r="B119" s="164" t="s">
        <v>190</v>
      </c>
      <c r="C119" s="639">
        <f>main1!AR182</f>
        <v>-40.7</v>
      </c>
      <c r="D119" s="639">
        <f>main1!AS182</f>
        <v>-10.8</v>
      </c>
      <c r="E119" s="639">
        <f>main1!AT182</f>
        <v>-10.8</v>
      </c>
      <c r="F119" s="639">
        <f>main1!AU182</f>
        <v>0</v>
      </c>
      <c r="G119" s="437">
        <f>main1!AV182</f>
        <v>29.900000000000002</v>
      </c>
      <c r="H119" s="437">
        <f>main1!AW182</f>
        <v>26.535626535626534</v>
      </c>
      <c r="I119" s="33">
        <f>main1!AX182</f>
        <v>0</v>
      </c>
      <c r="J119" s="33">
        <f>main1!AY182</f>
        <v>0</v>
      </c>
      <c r="K119" s="33" t="str">
        <f>main1!AZ182</f>
        <v> </v>
      </c>
    </row>
    <row r="120" spans="1:11" ht="30" hidden="1">
      <c r="A120" s="153" t="s">
        <v>135</v>
      </c>
      <c r="B120" s="164" t="s">
        <v>191</v>
      </c>
      <c r="C120" s="568">
        <f>main1!AR183</f>
        <v>0</v>
      </c>
      <c r="D120" s="568">
        <f>main1!AS183</f>
        <v>0</v>
      </c>
      <c r="E120" s="568">
        <f>main1!AT183</f>
        <v>0</v>
      </c>
      <c r="F120" s="568">
        <f>main1!AU183</f>
        <v>0</v>
      </c>
      <c r="G120" s="437">
        <f>main1!AV183</f>
        <v>0</v>
      </c>
      <c r="H120" s="437" t="str">
        <f>main1!AW183</f>
        <v> </v>
      </c>
      <c r="I120" s="33">
        <f>main1!AX183</f>
        <v>0</v>
      </c>
      <c r="J120" s="33">
        <f>main1!AY183</f>
        <v>0</v>
      </c>
      <c r="K120" s="33" t="str">
        <f>main1!AZ183</f>
        <v> </v>
      </c>
    </row>
    <row r="121" spans="1:11" ht="30" hidden="1">
      <c r="A121" s="153" t="s">
        <v>137</v>
      </c>
      <c r="B121" s="164" t="s">
        <v>192</v>
      </c>
      <c r="C121" s="437">
        <f>main1!AR184</f>
        <v>0</v>
      </c>
      <c r="D121" s="437">
        <f>main1!AS184</f>
        <v>0</v>
      </c>
      <c r="E121" s="437">
        <f>main1!AT184</f>
        <v>0</v>
      </c>
      <c r="F121" s="437">
        <f>main1!AU184</f>
        <v>0</v>
      </c>
      <c r="G121" s="437">
        <f>main1!AV184</f>
        <v>0</v>
      </c>
      <c r="H121" s="437" t="str">
        <f>main1!AW184</f>
        <v> </v>
      </c>
      <c r="I121" s="33">
        <f>main1!AX184</f>
        <v>0</v>
      </c>
      <c r="J121" s="33">
        <f>main1!AY184</f>
        <v>0</v>
      </c>
      <c r="K121" s="33" t="str">
        <f>main1!AZ184</f>
        <v> </v>
      </c>
    </row>
    <row r="122" spans="1:11" ht="28.5" hidden="1">
      <c r="A122" s="176" t="s">
        <v>196</v>
      </c>
      <c r="B122" s="163" t="s">
        <v>194</v>
      </c>
      <c r="C122" s="442">
        <f>main1!AR185</f>
        <v>0</v>
      </c>
      <c r="D122" s="442">
        <f>main1!AS185</f>
        <v>0</v>
      </c>
      <c r="E122" s="442">
        <f>main1!AT185</f>
        <v>0</v>
      </c>
      <c r="F122" s="442">
        <f>main1!AU185</f>
        <v>0</v>
      </c>
      <c r="G122" s="442">
        <f>main1!AV185</f>
        <v>0</v>
      </c>
      <c r="H122" s="442" t="str">
        <f>main1!AW185</f>
        <v> </v>
      </c>
      <c r="I122" s="33">
        <f>main1!AX185</f>
        <v>0</v>
      </c>
      <c r="J122" s="33">
        <f>main1!AY185</f>
        <v>0</v>
      </c>
      <c r="K122" s="33" t="str">
        <f>main1!AZ185</f>
        <v> </v>
      </c>
    </row>
    <row r="123" spans="1:11" ht="20.25" customHeight="1" hidden="1">
      <c r="A123" s="153" t="s">
        <v>193</v>
      </c>
      <c r="B123" s="164" t="s">
        <v>195</v>
      </c>
      <c r="C123" s="437">
        <f>main1!AR186</f>
        <v>0</v>
      </c>
      <c r="D123" s="437">
        <f>main1!AS186</f>
        <v>0</v>
      </c>
      <c r="E123" s="437">
        <f>main1!AT186</f>
        <v>0</v>
      </c>
      <c r="F123" s="437">
        <f>main1!AU186</f>
        <v>0</v>
      </c>
      <c r="G123" s="437">
        <f>main1!AV186</f>
        <v>0</v>
      </c>
      <c r="H123" s="437" t="str">
        <f>main1!AW186</f>
        <v> </v>
      </c>
      <c r="I123" s="33">
        <f>main1!AX186</f>
        <v>0</v>
      </c>
      <c r="J123" s="33">
        <f>main1!AY186</f>
        <v>0</v>
      </c>
      <c r="K123" s="33" t="str">
        <f>main1!AZ186</f>
        <v> </v>
      </c>
    </row>
    <row r="124" spans="1:11" ht="15" hidden="1">
      <c r="A124" s="153" t="s">
        <v>143</v>
      </c>
      <c r="B124" s="164" t="s">
        <v>197</v>
      </c>
      <c r="C124" s="437">
        <f>main1!AR187</f>
        <v>0</v>
      </c>
      <c r="D124" s="437">
        <f>main1!AS187</f>
        <v>0</v>
      </c>
      <c r="E124" s="437">
        <f>main1!AT187</f>
        <v>0</v>
      </c>
      <c r="F124" s="437">
        <f>main1!AU187</f>
        <v>0</v>
      </c>
      <c r="G124" s="437">
        <f>main1!AV187</f>
        <v>0</v>
      </c>
      <c r="H124" s="437" t="str">
        <f>main1!AW187</f>
        <v> </v>
      </c>
      <c r="I124" s="33">
        <f>main1!AX187</f>
        <v>0</v>
      </c>
      <c r="J124" s="33">
        <f>main1!AY187</f>
        <v>0</v>
      </c>
      <c r="K124" s="33" t="str">
        <f>main1!AZ187</f>
        <v> </v>
      </c>
    </row>
    <row r="125" spans="1:11" ht="15.75" hidden="1">
      <c r="A125" s="172" t="s">
        <v>199</v>
      </c>
      <c r="B125" s="162" t="s">
        <v>200</v>
      </c>
      <c r="C125" s="436">
        <f>main1!AR188</f>
        <v>0</v>
      </c>
      <c r="D125" s="436">
        <f>main1!AS188</f>
        <v>0</v>
      </c>
      <c r="E125" s="436">
        <f>main1!AT188</f>
        <v>0</v>
      </c>
      <c r="F125" s="436">
        <f>main1!AU188</f>
        <v>0</v>
      </c>
      <c r="G125" s="436">
        <f>main1!AV188</f>
        <v>0</v>
      </c>
      <c r="H125" s="436" t="str">
        <f>main1!AW188</f>
        <v> </v>
      </c>
      <c r="I125" s="33">
        <f>main1!AX188</f>
        <v>0</v>
      </c>
      <c r="J125" s="33">
        <f>main1!AY188</f>
        <v>0</v>
      </c>
      <c r="K125" s="33" t="str">
        <f>main1!AZ188</f>
        <v> </v>
      </c>
    </row>
    <row r="126" spans="1:11" ht="15" hidden="1">
      <c r="A126" s="153" t="s">
        <v>198</v>
      </c>
      <c r="B126" s="164" t="s">
        <v>201</v>
      </c>
      <c r="C126" s="437">
        <f>main1!AR189</f>
        <v>0</v>
      </c>
      <c r="D126" s="437">
        <f>main1!AS189</f>
        <v>0</v>
      </c>
      <c r="E126" s="437">
        <f>main1!AT189</f>
        <v>0</v>
      </c>
      <c r="F126" s="437">
        <f>main1!AU189</f>
        <v>0</v>
      </c>
      <c r="G126" s="437">
        <f>main1!AV189</f>
        <v>0</v>
      </c>
      <c r="H126" s="437" t="str">
        <f>main1!AW189</f>
        <v> </v>
      </c>
      <c r="I126" s="33">
        <f>main1!AX189</f>
        <v>0</v>
      </c>
      <c r="J126" s="33">
        <f>main1!AY189</f>
        <v>0</v>
      </c>
      <c r="K126" s="33" t="str">
        <f>main1!AZ189</f>
        <v> </v>
      </c>
    </row>
    <row r="127" spans="1:11" ht="15" hidden="1">
      <c r="A127" s="153" t="s">
        <v>202</v>
      </c>
      <c r="B127" s="164" t="s">
        <v>203</v>
      </c>
      <c r="C127" s="437">
        <f>main1!AR190</f>
        <v>0</v>
      </c>
      <c r="D127" s="437">
        <f>main1!AS190</f>
        <v>0</v>
      </c>
      <c r="E127" s="437">
        <f>main1!AT190</f>
        <v>0</v>
      </c>
      <c r="F127" s="437">
        <f>main1!AU190</f>
        <v>0</v>
      </c>
      <c r="G127" s="437">
        <f>main1!AV190</f>
        <v>0</v>
      </c>
      <c r="H127" s="437" t="str">
        <f>main1!AW190</f>
        <v> </v>
      </c>
      <c r="I127" s="33">
        <f>main1!AX190</f>
        <v>0</v>
      </c>
      <c r="J127" s="33">
        <f>main1!AY190</f>
        <v>0</v>
      </c>
      <c r="K127" s="33" t="str">
        <f>main1!AZ190</f>
        <v> </v>
      </c>
    </row>
    <row r="128" spans="1:11" ht="15" hidden="1">
      <c r="A128" s="153" t="s">
        <v>204</v>
      </c>
      <c r="B128" s="164" t="s">
        <v>205</v>
      </c>
      <c r="C128" s="437">
        <f>main1!AR191</f>
        <v>0</v>
      </c>
      <c r="D128" s="437">
        <f>main1!AS191</f>
        <v>0</v>
      </c>
      <c r="E128" s="437">
        <f>main1!AT191</f>
        <v>0</v>
      </c>
      <c r="F128" s="437">
        <f>main1!AU191</f>
        <v>0</v>
      </c>
      <c r="G128" s="437">
        <f>main1!AV191</f>
        <v>0</v>
      </c>
      <c r="H128" s="437" t="str">
        <f>main1!AW191</f>
        <v> </v>
      </c>
      <c r="I128" s="33">
        <f>main1!AX191</f>
        <v>0</v>
      </c>
      <c r="J128" s="33">
        <f>main1!AY191</f>
        <v>-16.9</v>
      </c>
      <c r="K128" s="33" t="str">
        <f>main1!AZ191</f>
        <v> </v>
      </c>
    </row>
    <row r="129" spans="1:11" ht="15.75">
      <c r="A129" s="172" t="s">
        <v>207</v>
      </c>
      <c r="B129" s="162" t="s">
        <v>206</v>
      </c>
      <c r="C129" s="436">
        <f>main1!AR192</f>
        <v>47.3</v>
      </c>
      <c r="D129" s="436">
        <f>main1!AS192</f>
        <v>-16.9</v>
      </c>
      <c r="E129" s="436">
        <f>main1!AT192</f>
        <v>-23.299999999999997</v>
      </c>
      <c r="F129" s="436">
        <f>main1!AU192</f>
        <v>6.4</v>
      </c>
      <c r="G129" s="436">
        <f>main1!AV192</f>
        <v>-64.19999999999999</v>
      </c>
      <c r="H129" s="436" t="str">
        <f>main1!AW192</f>
        <v>&lt;0</v>
      </c>
      <c r="I129" s="33">
        <f>main1!AX192</f>
        <v>0</v>
      </c>
      <c r="J129" s="33">
        <f>main1!AY192</f>
        <v>-23.3</v>
      </c>
      <c r="K129" s="33" t="str">
        <f>main1!AZ192</f>
        <v> </v>
      </c>
    </row>
    <row r="130" spans="1:11" ht="15">
      <c r="A130" s="333" t="s">
        <v>290</v>
      </c>
      <c r="B130" s="362" t="s">
        <v>208</v>
      </c>
      <c r="C130" s="437">
        <f>main1!AR193</f>
        <v>133.1</v>
      </c>
      <c r="D130" s="437">
        <f>main1!AS193</f>
        <v>6.4</v>
      </c>
      <c r="E130" s="437">
        <f>main1!AT193</f>
        <v>0</v>
      </c>
      <c r="F130" s="437">
        <f>main1!AU193</f>
        <v>6.4</v>
      </c>
      <c r="G130" s="437">
        <f>main1!AV193</f>
        <v>-126.69999999999999</v>
      </c>
      <c r="H130" s="437">
        <f>main1!AW193</f>
        <v>4.808414725770098</v>
      </c>
      <c r="I130" s="142"/>
      <c r="J130" s="142"/>
      <c r="K130" s="142"/>
    </row>
    <row r="131" spans="1:11" ht="15">
      <c r="A131" s="76" t="s">
        <v>291</v>
      </c>
      <c r="B131" s="362" t="s">
        <v>208</v>
      </c>
      <c r="C131" s="437">
        <f>main1!AR194</f>
        <v>-85.8</v>
      </c>
      <c r="D131" s="437">
        <f>main1!AS194</f>
        <v>-23.3</v>
      </c>
      <c r="E131" s="437">
        <f>main1!AT194</f>
        <v>-23.3</v>
      </c>
      <c r="F131" s="437">
        <f>main1!AU194</f>
        <v>0</v>
      </c>
      <c r="G131" s="437">
        <f>main1!AV194</f>
        <v>62.5</v>
      </c>
      <c r="H131" s="437">
        <f>main1!AW194</f>
        <v>27.156177156177158</v>
      </c>
      <c r="I131" s="33">
        <f>main1!AX194</f>
        <v>0</v>
      </c>
      <c r="J131" s="33" t="e">
        <f>main1!AY194</f>
        <v>#REF!</v>
      </c>
      <c r="K131" s="33" t="str">
        <f>main1!AZ194</f>
        <v> </v>
      </c>
    </row>
    <row r="132" spans="1:11" ht="20.25" customHeight="1">
      <c r="A132" s="474" t="s">
        <v>212</v>
      </c>
      <c r="B132" s="482" t="s">
        <v>209</v>
      </c>
      <c r="C132" s="494">
        <f>main1!AR195</f>
        <v>365.0000000000011</v>
      </c>
      <c r="D132" s="494">
        <f>main1!AS195</f>
        <v>-481.79999999999995</v>
      </c>
      <c r="E132" s="494">
        <f>main1!AT195</f>
        <v>-469.29999999999995</v>
      </c>
      <c r="F132" s="494">
        <f>main1!AU195</f>
        <v>-12.500000000000002</v>
      </c>
      <c r="G132" s="494">
        <f>main1!AV195</f>
        <v>-846.8000000000011</v>
      </c>
      <c r="H132" s="494" t="str">
        <f>main1!AW195</f>
        <v>&lt;0</v>
      </c>
      <c r="I132" s="31">
        <f>main1!AX195</f>
        <v>0</v>
      </c>
      <c r="J132" s="31">
        <f>main1!AY195</f>
        <v>-481.79999999999995</v>
      </c>
      <c r="K132" s="31" t="str">
        <f>main1!AZ195</f>
        <v> </v>
      </c>
    </row>
    <row r="133" spans="1:11" ht="17.25" customHeight="1">
      <c r="A133" s="477" t="s">
        <v>213</v>
      </c>
      <c r="B133" s="478" t="s">
        <v>210</v>
      </c>
      <c r="C133" s="495">
        <f>main1!AR196</f>
        <v>565.1</v>
      </c>
      <c r="D133" s="495">
        <f>main1!AS196</f>
        <v>692.5</v>
      </c>
      <c r="E133" s="495">
        <f>main1!AT196</f>
        <v>593.3</v>
      </c>
      <c r="F133" s="495">
        <f>main1!AU196</f>
        <v>99.2</v>
      </c>
      <c r="G133" s="495">
        <f>main1!AV196</f>
        <v>127.39999999999998</v>
      </c>
      <c r="H133" s="495">
        <f>main1!AW196</f>
        <v>122.54468235710493</v>
      </c>
      <c r="I133" s="35">
        <f>main1!AX196</f>
        <v>0</v>
      </c>
      <c r="J133" s="35">
        <f>main1!AY196</f>
        <v>692.5</v>
      </c>
      <c r="K133" s="35" t="str">
        <f>main1!AZ196</f>
        <v> </v>
      </c>
    </row>
    <row r="134" spans="1:11" ht="21" customHeight="1">
      <c r="A134" s="480" t="s">
        <v>214</v>
      </c>
      <c r="B134" s="481" t="s">
        <v>211</v>
      </c>
      <c r="C134" s="496">
        <f>main1!AR197</f>
        <v>-200.09999999999894</v>
      </c>
      <c r="D134" s="496">
        <f>main1!AS197</f>
        <v>-1174.3</v>
      </c>
      <c r="E134" s="496">
        <f>main1!AT197</f>
        <v>-1062.6</v>
      </c>
      <c r="F134" s="496">
        <f>main1!AU197</f>
        <v>-111.7</v>
      </c>
      <c r="G134" s="496">
        <f>main1!AV197</f>
        <v>-974.200000000001</v>
      </c>
      <c r="H134" s="496" t="str">
        <f>main1!AW197</f>
        <v>&gt;200</v>
      </c>
      <c r="I134" s="35">
        <f>main1!AX197</f>
        <v>0</v>
      </c>
      <c r="J134" s="35">
        <f>main1!AY197</f>
        <v>-1174.3</v>
      </c>
      <c r="K134" s="35" t="str">
        <f>main1!AZ197</f>
        <v> </v>
      </c>
    </row>
  </sheetData>
  <sheetProtection/>
  <mergeCells count="11">
    <mergeCell ref="B6:B7"/>
    <mergeCell ref="E6:F6"/>
    <mergeCell ref="A2:K2"/>
    <mergeCell ref="A3:K3"/>
    <mergeCell ref="A4:K4"/>
    <mergeCell ref="I6:I7"/>
    <mergeCell ref="J6:K6"/>
    <mergeCell ref="A6:A7"/>
    <mergeCell ref="C6:C7"/>
    <mergeCell ref="D6:D7"/>
    <mergeCell ref="G6:H6"/>
  </mergeCells>
  <printOptions horizontalCentered="1"/>
  <pageMargins left="0" right="0" top="0.3937007874015748" bottom="0.1968503937007874" header="0" footer="0"/>
  <pageSetup blackAndWhite="1" horizontalDpi="600" verticalDpi="600" orientation="portrait" paperSize="9" scale="77" r:id="rId1"/>
  <headerFooter>
    <oddFooter>&amp;C&amp;P</oddFooter>
  </headerFooter>
  <rowBreaks count="1" manualBreakCount="1">
    <brk id="67" max="7" man="1"/>
  </rowBreaks>
  <colBreaks count="1" manualBreakCount="1">
    <brk id="8" max="132" man="1"/>
  </colBreaks>
  <ignoredErrors>
    <ignoredError sqref="C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2016-07-28T12:45:26Z</dcterms:modified>
  <cp:category/>
  <cp:version/>
  <cp:contentType/>
  <cp:contentStatus/>
</cp:coreProperties>
</file>