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858" firstSheet="1" activeTab="6"/>
  </bookViews>
  <sheets>
    <sheet name="main" sheetId="1" state="hidden" r:id="rId1"/>
    <sheet name="BPN" sheetId="2" r:id="rId2"/>
    <sheet name="BCC" sheetId="3" r:id="rId3"/>
    <sheet name="BS" sheetId="4" r:id="rId4"/>
    <sheet name="BASS" sheetId="5" r:id="rId5"/>
    <sheet name="FAOAM" sheetId="6" r:id="rId6"/>
    <sheet name="BL" sheetId="7" r:id="rId7"/>
    <sheet name="venituri BPN" sheetId="8" state="hidden" r:id="rId8"/>
    <sheet name="chelt funct BPN " sheetId="9" state="hidden" r:id="rId9"/>
    <sheet name="solduri BPN" sheetId="10" state="hidden" r:id="rId10"/>
    <sheet name="admin venit BS" sheetId="11" state="hidden" r:id="rId11"/>
    <sheet name="venituri BS" sheetId="12" state="hidden" r:id="rId12"/>
    <sheet name="chelt funct BS" sheetId="13" state="hidden" r:id="rId13"/>
    <sheet name="venituri BL" sheetId="14" state="hidden" r:id="rId14"/>
    <sheet name="chelt funct BL" sheetId="15" state="hidden" r:id="rId15"/>
    <sheet name="cnas, cnam" sheetId="16" state="hidden" r:id="rId16"/>
  </sheets>
  <externalReferences>
    <externalReference r:id="rId19"/>
  </externalReferences>
  <definedNames>
    <definedName name="_xlnm.Print_Area" localSheetId="4">'BASS'!$A$1:$J$48</definedName>
    <definedName name="_xlnm.Print_Area" localSheetId="2">'BCC'!$A$1:$I$157</definedName>
    <definedName name="_xlnm.Print_Area" localSheetId="6">'BL'!$A$1:$J$138</definedName>
    <definedName name="_xlnm.Print_Area" localSheetId="1">'BPN'!$A$1:$I$144</definedName>
    <definedName name="_xlnm.Print_Area" localSheetId="3">'BS'!$A$1:$I$160</definedName>
    <definedName name="_xlnm.Print_Area" localSheetId="5">'FAOAM'!$A$1:$J$29</definedName>
    <definedName name="_xlnm.Print_Area" localSheetId="0">'main'!$A$2:$BD$201</definedName>
    <definedName name="_xlnm.Print_Titles" localSheetId="4">'BASS'!$6:$9</definedName>
    <definedName name="_xlnm.Print_Titles" localSheetId="2">'BCC'!$6:$9</definedName>
    <definedName name="_xlnm.Print_Titles" localSheetId="6">'BL'!$6:$9</definedName>
    <definedName name="_xlnm.Print_Titles" localSheetId="1">'BPN'!$6:$9</definedName>
    <definedName name="_xlnm.Print_Titles" localSheetId="3">'BS'!$6:$9</definedName>
    <definedName name="_xlnm.Print_Titles" localSheetId="5">'FAOAM'!$6:$9</definedName>
    <definedName name="_xlnm.Print_Titles" localSheetId="0">'main'!$A:$L</definedName>
  </definedNames>
  <calcPr fullCalcOnLoad="1"/>
</workbook>
</file>

<file path=xl/comments1.xml><?xml version="1.0" encoding="utf-8"?>
<comments xmlns="http://schemas.openxmlformats.org/spreadsheetml/2006/main">
  <authors>
    <author>Author</author>
  </authors>
  <commentList>
    <comment ref="AX90" authorId="0">
      <text>
        <r>
          <rPr>
            <b/>
            <sz val="9"/>
            <rFont val="Tahoma"/>
            <family val="2"/>
          </rPr>
          <t>Author:</t>
        </r>
        <r>
          <rPr>
            <sz val="9"/>
            <rFont val="Tahoma"/>
            <family val="2"/>
          </rPr>
          <t xml:space="preserve">
126,4+2,8 de la 291</t>
        </r>
      </text>
    </comment>
    <comment ref="Y170" authorId="0">
      <text>
        <r>
          <rPr>
            <b/>
            <sz val="9"/>
            <rFont val="Tahoma"/>
            <family val="2"/>
          </rPr>
          <t xml:space="preserve">Author
+ de la locale 518
</t>
        </r>
      </text>
    </comment>
    <comment ref="Y108" authorId="0">
      <text>
        <r>
          <rPr>
            <b/>
            <sz val="9"/>
            <rFont val="Tahoma"/>
            <family val="2"/>
          </rPr>
          <t>Author:</t>
        </r>
        <r>
          <rPr>
            <sz val="9"/>
            <rFont val="Tahoma"/>
            <family val="2"/>
          </rPr>
          <t xml:space="preserve">
5327,7-49,6</t>
        </r>
      </text>
    </comment>
    <comment ref="AY90" authorId="0">
      <text>
        <r>
          <rPr>
            <b/>
            <sz val="9"/>
            <rFont val="Tahoma"/>
            <family val="2"/>
          </rPr>
          <t>Author:</t>
        </r>
        <r>
          <rPr>
            <sz val="9"/>
            <rFont val="Tahoma"/>
            <family val="2"/>
          </rPr>
          <t xml:space="preserve">
71,4+0,2 de la 291
</t>
        </r>
      </text>
    </comment>
    <comment ref="AX185" authorId="0">
      <text>
        <r>
          <rPr>
            <b/>
            <sz val="9"/>
            <rFont val="Tahoma"/>
            <family val="2"/>
          </rPr>
          <t>Author:</t>
        </r>
        <r>
          <rPr>
            <sz val="9"/>
            <rFont val="Tahoma"/>
            <family val="2"/>
          </rPr>
          <t xml:space="preserve">
-40,7+5,8 de la 461 stat</t>
        </r>
      </text>
    </comment>
    <comment ref="AX180" authorId="0">
      <text>
        <r>
          <rPr>
            <b/>
            <sz val="9"/>
            <rFont val="Tahoma"/>
            <family val="2"/>
          </rPr>
          <t>Author:</t>
        </r>
        <r>
          <rPr>
            <sz val="9"/>
            <rFont val="Tahoma"/>
            <family val="2"/>
          </rPr>
          <t xml:space="preserve">
50,5-2,2 de la 561</t>
        </r>
      </text>
    </comment>
    <comment ref="AY92" authorId="0">
      <text>
        <r>
          <rPr>
            <b/>
            <sz val="9"/>
            <rFont val="Tahoma"/>
            <family val="2"/>
          </rPr>
          <t>Author:</t>
        </r>
        <r>
          <rPr>
            <sz val="9"/>
            <rFont val="Tahoma"/>
            <family val="2"/>
          </rPr>
          <t xml:space="preserve">
9,3-0,2 cu 191 BS</t>
        </r>
      </text>
    </comment>
    <comment ref="AX92" authorId="0">
      <text>
        <r>
          <rPr>
            <b/>
            <sz val="9"/>
            <rFont val="Tahoma"/>
            <family val="2"/>
          </rPr>
          <t>Author:</t>
        </r>
        <r>
          <rPr>
            <sz val="9"/>
            <rFont val="Tahoma"/>
            <family val="2"/>
          </rPr>
          <t xml:space="preserve">
12,8-2,8 cu 191 BS</t>
        </r>
      </text>
    </comment>
  </commentList>
</comments>
</file>

<file path=xl/sharedStrings.xml><?xml version="1.0" encoding="utf-8"?>
<sst xmlns="http://schemas.openxmlformats.org/spreadsheetml/2006/main" count="1569" uniqueCount="343">
  <si>
    <t xml:space="preserve"> </t>
  </si>
  <si>
    <t xml:space="preserve">  </t>
  </si>
  <si>
    <t>Indicatorii</t>
  </si>
  <si>
    <t>Bugetul public naţional</t>
  </si>
  <si>
    <t>inclusiv:</t>
  </si>
  <si>
    <t>Bugetul de stat</t>
  </si>
  <si>
    <t>bugetul asigurărilor sociale de stat</t>
  </si>
  <si>
    <t>fondurile asigurărilor obligatorii de asistenţă medicală</t>
  </si>
  <si>
    <t>Executat in perioada de gestiune</t>
  </si>
  <si>
    <t>Executat fata de prevazut pe an</t>
  </si>
  <si>
    <t>Executat în perioada de gestiune 2015 faţă de perioada de gestiune 2014</t>
  </si>
  <si>
    <t>Devieri (+,-)</t>
  </si>
  <si>
    <t>%%</t>
  </si>
  <si>
    <t>dintre care:</t>
  </si>
  <si>
    <t xml:space="preserve">Contribuţii de asigurări sociale de stat obligatorii  </t>
  </si>
  <si>
    <t xml:space="preserve">Prime pentru asigurările obligatorii de asistenţă medicală </t>
  </si>
  <si>
    <t xml:space="preserve">       Taxa pe valoarea adaugata, total</t>
  </si>
  <si>
    <t>TVA la marfurile importate</t>
  </si>
  <si>
    <t>Restituirea TVA</t>
  </si>
  <si>
    <t xml:space="preserve">       Accize, total</t>
  </si>
  <si>
    <t>Restituirea accizelor</t>
  </si>
  <si>
    <t xml:space="preserve">inclusiv: </t>
  </si>
  <si>
    <t>Tabelul nr.1</t>
  </si>
  <si>
    <t xml:space="preserve">Raport privind executarea </t>
  </si>
  <si>
    <t>mil. lei</t>
  </si>
  <si>
    <t>Raport privind executarea</t>
  </si>
  <si>
    <t>Tabelul nr.2</t>
  </si>
  <si>
    <t>Tabelul nr.3</t>
  </si>
  <si>
    <t>Tabelul nr.2.1</t>
  </si>
  <si>
    <t>Tabelul nr.2.2</t>
  </si>
  <si>
    <t>Tabelul nr.2.3</t>
  </si>
  <si>
    <t>Precizat pe an</t>
  </si>
  <si>
    <t>Executat față de precizat</t>
  </si>
  <si>
    <t>devieri       (+,-)</t>
  </si>
  <si>
    <t>în %</t>
  </si>
  <si>
    <t>devieri      (+,-)</t>
  </si>
  <si>
    <t>Executat anul precedent</t>
  </si>
  <si>
    <t>Executat anul curent faţă de anul precedent</t>
  </si>
  <si>
    <t>Indicator</t>
  </si>
  <si>
    <t>Executat anul     curent</t>
  </si>
  <si>
    <t xml:space="preserve">COD ECO </t>
  </si>
  <si>
    <t>Impozite și taxe</t>
  </si>
  <si>
    <t>Impozite pe venit</t>
  </si>
  <si>
    <t>Impozite pe bunurile imobiliare</t>
  </si>
  <si>
    <t>Impozite și taxe pe mărfuri și servicii</t>
  </si>
  <si>
    <t>Bugetul consolidat central</t>
  </si>
  <si>
    <t>bugetele locale</t>
  </si>
  <si>
    <t>1141 formula</t>
  </si>
  <si>
    <t xml:space="preserve"> Taxa asupra comerțului exterior şi operaţiunilor externe</t>
  </si>
  <si>
    <t>TVA la marfurile produse şi serviciile prestate pe teritoriul Republicii Moldova</t>
  </si>
  <si>
    <t>Alte venituri</t>
  </si>
  <si>
    <t>Venituri din proprietate</t>
  </si>
  <si>
    <t>Donații voluntare</t>
  </si>
  <si>
    <t>Alte venituri și venituri neidentificate</t>
  </si>
  <si>
    <t>Granturi primite</t>
  </si>
  <si>
    <t>Granturi primite de la Guvernele altor state</t>
  </si>
  <si>
    <t>Transferuri primite în cadrul bugetului public național</t>
  </si>
  <si>
    <t xml:space="preserve">Transferuri primite între bugetul de stat şi bugetele locale </t>
  </si>
  <si>
    <t>Transferuri primite în cadrul bugetului consolidat central</t>
  </si>
  <si>
    <t>Transferuri primite intre bugetele locale in cadrul unei unităţi administrativ-teritoriale</t>
  </si>
  <si>
    <t>Transferuri primite intre bugetele locale a diferitor unităţi administrativ-teritoriale</t>
  </si>
  <si>
    <t>Granturi primite de la organizaţiile internaţionale</t>
  </si>
  <si>
    <t>Amenzi și sancțiuni</t>
  </si>
  <si>
    <t>Venituri din vînzarea mărfurilor și serviciilor</t>
  </si>
  <si>
    <t>2+3</t>
  </si>
  <si>
    <t>Cheltuieli și active nefinanciare</t>
  </si>
  <si>
    <t>Cheltuieli</t>
  </si>
  <si>
    <t>Contribuții și prime de asigurări obligatorii</t>
  </si>
  <si>
    <t>111 formula</t>
  </si>
  <si>
    <t>Servicii în domeniul economiei</t>
  </si>
  <si>
    <t>01</t>
  </si>
  <si>
    <t>02</t>
  </si>
  <si>
    <t>Servicii de stat cu destinație generală</t>
  </si>
  <si>
    <t>Apărare națională</t>
  </si>
  <si>
    <t>Ordine publică și securitate națională</t>
  </si>
  <si>
    <t>03</t>
  </si>
  <si>
    <t>04</t>
  </si>
  <si>
    <t>05</t>
  </si>
  <si>
    <t>Protecția mediului</t>
  </si>
  <si>
    <t>06</t>
  </si>
  <si>
    <t>Gospodăria de locuințe și gospodăria serviciilor comunale</t>
  </si>
  <si>
    <t>Ocrotirea sănătății</t>
  </si>
  <si>
    <t>07</t>
  </si>
  <si>
    <t>08</t>
  </si>
  <si>
    <t>Cultură, sport, tineret, culte și odihnă</t>
  </si>
  <si>
    <t>09</t>
  </si>
  <si>
    <t>Învățămînt</t>
  </si>
  <si>
    <t>10</t>
  </si>
  <si>
    <t>Protecție socială</t>
  </si>
  <si>
    <t>Active financiare</t>
  </si>
  <si>
    <t>4</t>
  </si>
  <si>
    <t>41</t>
  </si>
  <si>
    <t>Creanțe interne</t>
  </si>
  <si>
    <t>413</t>
  </si>
  <si>
    <t>414</t>
  </si>
  <si>
    <t>415</t>
  </si>
  <si>
    <t>Valori mobiliare de stat (cu excepţia acţiunilor) procurate pe piaţa primară</t>
  </si>
  <si>
    <t>Garanţii de stat interne</t>
  </si>
  <si>
    <t>Venituri</t>
  </si>
  <si>
    <t xml:space="preserve">Acţiuni şi alte forme de participare în capital în interiorul ţării </t>
  </si>
  <si>
    <t>Alte creante interne ale bugetului</t>
  </si>
  <si>
    <t>418</t>
  </si>
  <si>
    <t>5</t>
  </si>
  <si>
    <t>Diferența de curs pozitivă</t>
  </si>
  <si>
    <t>42</t>
  </si>
  <si>
    <t>Diferența de curs valutar</t>
  </si>
  <si>
    <t>Diferența de curs negativă</t>
  </si>
  <si>
    <t>43</t>
  </si>
  <si>
    <t>44</t>
  </si>
  <si>
    <t>Mijloace bănești</t>
  </si>
  <si>
    <t>433</t>
  </si>
  <si>
    <t>Depozite</t>
  </si>
  <si>
    <t>435</t>
  </si>
  <si>
    <t>Sume în drum</t>
  </si>
  <si>
    <t>Credite între bugetul de stat și bugetele locale</t>
  </si>
  <si>
    <t>441</t>
  </si>
  <si>
    <t>Credite interne între bugete</t>
  </si>
  <si>
    <t>442</t>
  </si>
  <si>
    <t>Credite în cadrul Bugetului Consolidat Central</t>
  </si>
  <si>
    <t>Credite între bugetele locale în cadrul unei unități administrativ-teritoriale</t>
  </si>
  <si>
    <t>443</t>
  </si>
  <si>
    <t>444</t>
  </si>
  <si>
    <t>Credite între bugetele locale a diferitor unități administrativ-teritoriale</t>
  </si>
  <si>
    <t>45</t>
  </si>
  <si>
    <t>Credite instituțiilor nefinanciare</t>
  </si>
  <si>
    <t>451</t>
  </si>
  <si>
    <t>Credite instituțiilor financiare</t>
  </si>
  <si>
    <t>Credite interne instituțiilor nefinanciare și financiare</t>
  </si>
  <si>
    <t>452</t>
  </si>
  <si>
    <t>Împrumuturi recreditate între bugetul de stat și bugetele locale</t>
  </si>
  <si>
    <t>46</t>
  </si>
  <si>
    <t>461</t>
  </si>
  <si>
    <t>Împrumuturi recreditate interne între bugete</t>
  </si>
  <si>
    <t>Împrumuturi recreditate între bugetele locale în cadrul unei unități administrativ-teritoriale</t>
  </si>
  <si>
    <t>463</t>
  </si>
  <si>
    <t>Împrumuturi recreditate între bugetele locale a diferitor unități administrativ-teritoriale</t>
  </si>
  <si>
    <t>464</t>
  </si>
  <si>
    <t>Împrumuturi recreditate instituțiilor nefinanciare</t>
  </si>
  <si>
    <t>47</t>
  </si>
  <si>
    <t>471</t>
  </si>
  <si>
    <t>Împrumuturi recreditate interne instituțiilor nefinanciare și financiare</t>
  </si>
  <si>
    <t>Împrumuturi recreditate instituțiilor financiare</t>
  </si>
  <si>
    <t>472</t>
  </si>
  <si>
    <t>Valori mobiliare procurate pe piaţa externă</t>
  </si>
  <si>
    <t>Creanțe externe</t>
  </si>
  <si>
    <t>48</t>
  </si>
  <si>
    <t>483</t>
  </si>
  <si>
    <t>Garanţii externe</t>
  </si>
  <si>
    <t>484</t>
  </si>
  <si>
    <t>485</t>
  </si>
  <si>
    <t>Acţiuni şi alte forme de participare în capital peste hotare</t>
  </si>
  <si>
    <t>Alte creanţe externe ale bugetului</t>
  </si>
  <si>
    <t>488</t>
  </si>
  <si>
    <t>49</t>
  </si>
  <si>
    <t>Credite externe acordate</t>
  </si>
  <si>
    <t xml:space="preserve">Credite externe </t>
  </si>
  <si>
    <t>495</t>
  </si>
  <si>
    <t>Datorii</t>
  </si>
  <si>
    <t>Valori mobiliare de stat  cu excepţia acţiunilor</t>
  </si>
  <si>
    <t>Datorii interne</t>
  </si>
  <si>
    <t>51</t>
  </si>
  <si>
    <t>513</t>
  </si>
  <si>
    <t>514</t>
  </si>
  <si>
    <t>Alte datorii interne ale bugetului</t>
  </si>
  <si>
    <t>518</t>
  </si>
  <si>
    <t>54</t>
  </si>
  <si>
    <t>Împrumuturi între bugetul de stat și bugetele locale</t>
  </si>
  <si>
    <t>Împrumuturi interne între bugete</t>
  </si>
  <si>
    <t>541</t>
  </si>
  <si>
    <t>Împrumuturi în cadrul Bugetului Consolidat Central</t>
  </si>
  <si>
    <t>542</t>
  </si>
  <si>
    <t>543</t>
  </si>
  <si>
    <t>544</t>
  </si>
  <si>
    <t>Împrumuturi între bugetele locale în cadrul unei unități administrativ-teritoriale</t>
  </si>
  <si>
    <t>Împrumuturi între bugetele locale a diferitor unități administrativ-teritoriale</t>
  </si>
  <si>
    <t>Împrumuturi interne de la instituțiile nefinanciare</t>
  </si>
  <si>
    <t>55</t>
  </si>
  <si>
    <t>551</t>
  </si>
  <si>
    <t>Împrumuturi interne de la instituțiile nefinanciare și financiare</t>
  </si>
  <si>
    <t>Împrumuturi interne de la instituțiile financiare</t>
  </si>
  <si>
    <t>552</t>
  </si>
  <si>
    <t>Împrumuturi de la Banca Națională a Moldovei cu garanția valorilor mobiliare de stat</t>
  </si>
  <si>
    <t>553</t>
  </si>
  <si>
    <t>Alte împrumuturi</t>
  </si>
  <si>
    <t>554</t>
  </si>
  <si>
    <t>Împrumuturi din disponibilul mijloacelor temporar intrate în posesia instituțiilor</t>
  </si>
  <si>
    <t>555</t>
  </si>
  <si>
    <t>56</t>
  </si>
  <si>
    <t>561</t>
  </si>
  <si>
    <t>563</t>
  </si>
  <si>
    <t>564</t>
  </si>
  <si>
    <t>Împrumuturi interne recreditate instituțiilor nefinanciare</t>
  </si>
  <si>
    <t>57</t>
  </si>
  <si>
    <t>571</t>
  </si>
  <si>
    <t>Împrumuturi interne recreditate instituțiilor nefinanciare și nefinanciare</t>
  </si>
  <si>
    <t>572</t>
  </si>
  <si>
    <t>Valori mobiliare de stat  emise pe piaţa externă</t>
  </si>
  <si>
    <t>Datorii externe</t>
  </si>
  <si>
    <t>58</t>
  </si>
  <si>
    <t>583</t>
  </si>
  <si>
    <t xml:space="preserve">Garanții externe </t>
  </si>
  <si>
    <t>584</t>
  </si>
  <si>
    <t>Alte datorii externe ale bugetului</t>
  </si>
  <si>
    <t>588</t>
  </si>
  <si>
    <t>59</t>
  </si>
  <si>
    <t>Împrumuturi externe</t>
  </si>
  <si>
    <t>595</t>
  </si>
  <si>
    <t>9</t>
  </si>
  <si>
    <t>91</t>
  </si>
  <si>
    <t>93</t>
  </si>
  <si>
    <t>Modificarea soldului de mijloace bănești</t>
  </si>
  <si>
    <t>Sold de mijloace bănești la începutul perioadei</t>
  </si>
  <si>
    <t>Sold de mijloace bănești la sfîrșitul perioadei</t>
  </si>
  <si>
    <t xml:space="preserve">Surse de finanțare </t>
  </si>
  <si>
    <t>291</t>
  </si>
  <si>
    <t>2922</t>
  </si>
  <si>
    <t>* inclusiv transferuri între BS și FAOAM</t>
  </si>
  <si>
    <t>* inclusiv transferuri între BS și BL</t>
  </si>
  <si>
    <t>2921</t>
  </si>
  <si>
    <t>* inclusiv transferuri între BS și BASS</t>
  </si>
  <si>
    <t>Active nefinanciare</t>
  </si>
  <si>
    <t>Mijloace fixe</t>
  </si>
  <si>
    <t>Rezerve materiale ale statului</t>
  </si>
  <si>
    <t>Stocuri de materiale circulante</t>
  </si>
  <si>
    <t>Producţie în curs de execuţie, produse și producție finită, animale tinere şi la îngrăşat</t>
  </si>
  <si>
    <t>Mărfuri</t>
  </si>
  <si>
    <t>Valori</t>
  </si>
  <si>
    <t>Active neproductive</t>
  </si>
  <si>
    <t>conform clasificației funcționale:</t>
  </si>
  <si>
    <t>Transferuri acordate în cadrul bugetului public național</t>
  </si>
  <si>
    <t>Alte cheltuieli</t>
  </si>
  <si>
    <t>Prestații sociale</t>
  </si>
  <si>
    <t>Dobînzi</t>
  </si>
  <si>
    <t>Bunuri și servicii</t>
  </si>
  <si>
    <t>Cheltuieli de personal</t>
  </si>
  <si>
    <t>Subsidii</t>
  </si>
  <si>
    <t>formula de control</t>
  </si>
  <si>
    <t>- sold bugetar</t>
  </si>
  <si>
    <t>1-(2+3)</t>
  </si>
  <si>
    <t>Impozitul funciar</t>
  </si>
  <si>
    <t>Impozitul pe bunurile imobiliare</t>
  </si>
  <si>
    <t>Investiții capitale</t>
  </si>
  <si>
    <t>Cod</t>
  </si>
  <si>
    <t>Dobînzi achitate la datoria externă</t>
  </si>
  <si>
    <t>Dobînzi achitate la datoria internă</t>
  </si>
  <si>
    <t xml:space="preserve">Transferuri acordate între bugetul de stat şi bugetele locale </t>
  </si>
  <si>
    <t>Transferuri acordate între bugetul de stat si bugetul asigurarilor sociale de stat</t>
  </si>
  <si>
    <t>Transferuri acordate între bugetul de stat si fondurile asigurării obligatorii de asistenţă medicală</t>
  </si>
  <si>
    <t>Transferuri acordate în cadrul Bugetului Consolidat Central</t>
  </si>
  <si>
    <t>Impozitul pe venitul persoanelor fizice</t>
  </si>
  <si>
    <t>Impozitul pe venitul persoanelor juridice</t>
  </si>
  <si>
    <t>Transferuri primite între bugetul de stat si fondurile asigurării obligatorii de asistenţă medicală</t>
  </si>
  <si>
    <t>Transferuri primite între bugetul de stat si bugetul asigurarilor sociale de stat</t>
  </si>
  <si>
    <t>Valori mobiliare de stat cu excepţia acţiunilor</t>
  </si>
  <si>
    <t>Dobînzi la împrumuturile altor nivele ale sistemului bugetar</t>
  </si>
  <si>
    <t>Sold bugetar (deficit (-), excedent(+))</t>
  </si>
  <si>
    <t>Impozite pe proprietate cu caracter ocazional</t>
  </si>
  <si>
    <t>Taxe pentru servicii specifice</t>
  </si>
  <si>
    <t>Taxe şi plăţi pentru utilizarea mărfurilor şi  pentru practicarea unor genuri de activitate</t>
  </si>
  <si>
    <t>Alte taxe pentru mărfuri şi servicii</t>
  </si>
  <si>
    <t>Taxe vamale si alte taxe de import</t>
  </si>
  <si>
    <t>Alte taxe asupra comerţului exterior şi operaţiunilor externe</t>
  </si>
  <si>
    <t xml:space="preserve">     Impozit pe venitul persoanelor fizice</t>
  </si>
  <si>
    <t xml:space="preserve">     Impozit pe venitul persoanelor juridice</t>
  </si>
  <si>
    <t>113 formula</t>
  </si>
  <si>
    <t>Accize la alte mărfuri</t>
  </si>
  <si>
    <t>Accize la produse alcoolice, vinuri și bere</t>
  </si>
  <si>
    <t>Accize la produsele din tutun</t>
  </si>
  <si>
    <t>Accize la autoturisme</t>
  </si>
  <si>
    <t>Accize la produsele petroliere</t>
  </si>
  <si>
    <t>Acciza la gazele lichefiate</t>
  </si>
  <si>
    <t>Accize la bijuterii (inclusiv bijuterii cu briliante)</t>
  </si>
  <si>
    <t>Dobînzi încasate</t>
  </si>
  <si>
    <t>Dividende primite</t>
  </si>
  <si>
    <t>Taxe și plăți administrative</t>
  </si>
  <si>
    <t>Comercializarea mărfurilor și serviciilor de către instituțiile bugetare</t>
  </si>
  <si>
    <t>Taxe şi plăţi pentru utilizarea mărfurilor şi pentru practicarea unor genuri de activitate</t>
  </si>
  <si>
    <t>421</t>
  </si>
  <si>
    <t>422</t>
  </si>
  <si>
    <t>114 formula</t>
  </si>
  <si>
    <t xml:space="preserve">Primirea împrumuturilor externe </t>
  </si>
  <si>
    <t xml:space="preserve">Rambursarea împrumuturilor externe </t>
  </si>
  <si>
    <t>1142 formula</t>
  </si>
  <si>
    <t>115 formula</t>
  </si>
  <si>
    <t>142 formula</t>
  </si>
  <si>
    <t>Taxa asupra comerțului exterior şi operaţiunilor externe</t>
  </si>
  <si>
    <t>Alte active nefinanciare</t>
  </si>
  <si>
    <t>32+34+35+36+37</t>
  </si>
  <si>
    <t>Accize la marfurile produse pe teritoriul Republicii Moldova</t>
  </si>
  <si>
    <t>Accize la marfurile importate</t>
  </si>
  <si>
    <t>devieri             (+,-)</t>
  </si>
  <si>
    <t xml:space="preserve">Executat </t>
  </si>
  <si>
    <t xml:space="preserve"> bugetului public naţional în anul 2016 </t>
  </si>
  <si>
    <t>bugetului consolidat central în anul 2016</t>
  </si>
  <si>
    <t>devieri                 (+,-)</t>
  </si>
  <si>
    <t>bugetului de stat în anul 2016</t>
  </si>
  <si>
    <t>devieri               (+,-)</t>
  </si>
  <si>
    <t>bugetului asigurărilor sociale de stat în anul 2016</t>
  </si>
  <si>
    <t>devieri           (+,-)</t>
  </si>
  <si>
    <t>fondurilor asigurării obligatorii de asistenţă medicală în anul 2016</t>
  </si>
  <si>
    <t>bugetelor locale în anul 2016</t>
  </si>
  <si>
    <t>4+5+9</t>
  </si>
  <si>
    <t>conform clasificației funcționale</t>
  </si>
  <si>
    <t>Granturi acordate</t>
  </si>
  <si>
    <t>Renta</t>
  </si>
  <si>
    <t xml:space="preserve">       Taxa pe valoare adăugată, total</t>
  </si>
  <si>
    <t>141 formula</t>
  </si>
  <si>
    <t xml:space="preserve">inclusiv </t>
  </si>
  <si>
    <t>proiecte</t>
  </si>
  <si>
    <t>baza</t>
  </si>
  <si>
    <t>Bugetul de Stat</t>
  </si>
  <si>
    <t>Bugetul Public Național</t>
  </si>
  <si>
    <t>Bugetul Asigurărilor Sociale de Stat</t>
  </si>
  <si>
    <t>Fondurile Asigurării Obligatorii de Asistență Medicală</t>
  </si>
  <si>
    <t>Bugetele Locale</t>
  </si>
  <si>
    <r>
      <t xml:space="preserve">Taxa pe valoare adăugată </t>
    </r>
    <r>
      <rPr>
        <i/>
        <sz val="11"/>
        <color indexed="8"/>
        <rFont val="Arial"/>
        <family val="2"/>
      </rPr>
      <t>(inclusiv restituirea)</t>
    </r>
  </si>
  <si>
    <r>
      <t xml:space="preserve">Accize </t>
    </r>
    <r>
      <rPr>
        <i/>
        <sz val="11"/>
        <color indexed="8"/>
        <rFont val="Arial"/>
        <family val="2"/>
      </rPr>
      <t>(inclusiv restituirea)</t>
    </r>
  </si>
  <si>
    <t>Transferuri primite de la bugetul de stat</t>
  </si>
  <si>
    <t>%</t>
  </si>
  <si>
    <t>Serviciul Fiscal de Stat</t>
  </si>
  <si>
    <t>Serviciul Vamal</t>
  </si>
  <si>
    <t>Alți administratori</t>
  </si>
  <si>
    <t>Ministerul Finanțelor (restituirea TVA și accizelor)</t>
  </si>
  <si>
    <t xml:space="preserve">CNAS </t>
  </si>
  <si>
    <t>Contibutii</t>
  </si>
  <si>
    <t>Transferuri</t>
  </si>
  <si>
    <t>CNAM</t>
  </si>
  <si>
    <t>Alte impozite pe proprietate</t>
  </si>
  <si>
    <t>Primirea împrumuturilor în cadrul Bugetului Consolidat Central</t>
  </si>
  <si>
    <t>Rambursarea împrumuturilor în cadrul Bugetului Consolidat Central</t>
  </si>
  <si>
    <t>Primirea împrumuturilor de la bugetul de stat</t>
  </si>
  <si>
    <t>Rambursarea împrumuturilor primite de la bugetul de stat</t>
  </si>
  <si>
    <t>împrumuturi în cadrul Bugetului Consolidat Central</t>
  </si>
  <si>
    <r>
      <rPr>
        <b/>
        <i/>
        <sz val="10"/>
        <color indexed="8"/>
        <rFont val="Times New Roman"/>
        <family val="1"/>
      </rPr>
      <t xml:space="preserve">Notă: </t>
    </r>
    <r>
      <rPr>
        <i/>
        <sz val="10"/>
        <color indexed="8"/>
        <rFont val="Times New Roman"/>
        <family val="1"/>
      </rPr>
      <t>Raportul privind executarea bugetului public național nu conține indicatori de plan, deoarece, la momentul actual, nu este posibilă consolidarea bugetelor componente, din cauza că, nu toate bugetele locale au fost corelate la volumul transferurilor aprobate în bugetul de stat.</t>
    </r>
  </si>
  <si>
    <t>Prime pentru asigurările obligatorii de asistenţă medicală și alte venituri</t>
  </si>
  <si>
    <t>92</t>
  </si>
  <si>
    <t>Corectarea soldului de mijloace bănești</t>
  </si>
  <si>
    <t xml:space="preserve">Prime de asigurare obligatorie de asistenţă medicală </t>
  </si>
  <si>
    <t>Executat în perioada de gestiune 2015</t>
  </si>
  <si>
    <t>Executat în perioada de gestiune 2016 faţă de perioada de gestiune 2015</t>
  </si>
  <si>
    <t>Aprobat</t>
  </si>
  <si>
    <t>la situația din 31 decembrie 2016</t>
  </si>
  <si>
    <t>Executat față de precizat pe an</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</si>
</sst>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
    <numFmt numFmtId="181" formatCode="0.00000"/>
    <numFmt numFmtId="182" formatCode="#,##0.0"/>
    <numFmt numFmtId="183" formatCode="0.0000000"/>
    <numFmt numFmtId="184" formatCode="0.0%"/>
    <numFmt numFmtId="185" formatCode="[$-FC19]d\ mmmm\ yyyy\ &quot;г.&quot;"/>
    <numFmt numFmtId="186" formatCode="&quot;Yes&quot;;&quot;Yes&quot;;&quot;No&quot;"/>
    <numFmt numFmtId="187" formatCode="&quot;True&quot;;&quot;True&quot;;&quot;False&quot;"/>
    <numFmt numFmtId="188" formatCode="&quot;On&quot;;&quot;On&quot;;&quot;Off&quot;"/>
    <numFmt numFmtId="189" formatCode="[$€-2]\ #,##0.00_);[Red]\([$€-2]\ #,##0.00\)"/>
  </numFmts>
  <fonts count="144">
    <font>
      <sz val="11"/>
      <color theme="1"/>
      <name val="Calibri"/>
      <family val="2"/>
    </font>
    <font>
      <sz val="11"/>
      <color indexed="8"/>
      <name val="Calibri"/>
      <family val="2"/>
    </font>
    <font>
      <sz val="10"/>
      <name val="Arial"/>
      <family val="2"/>
    </font>
    <font>
      <sz val="10"/>
      <color indexed="8"/>
      <name val="Times New Roman"/>
      <family val="1"/>
    </font>
    <font>
      <sz val="10"/>
      <name val="Times New Roman"/>
      <family val="1"/>
    </font>
    <font>
      <sz val="11"/>
      <color indexed="8"/>
      <name val="Times New Roman"/>
      <family val="1"/>
    </font>
    <font>
      <b/>
      <sz val="11"/>
      <name val="Times New Roman"/>
      <family val="1"/>
    </font>
    <font>
      <sz val="11"/>
      <name val="Times New Roman"/>
      <family val="1"/>
    </font>
    <font>
      <b/>
      <sz val="12"/>
      <name val="Times New Roman"/>
      <family val="1"/>
    </font>
    <font>
      <b/>
      <sz val="10"/>
      <color indexed="8"/>
      <name val="Times New Roman"/>
      <family val="1"/>
    </font>
    <font>
      <i/>
      <sz val="10"/>
      <color indexed="8"/>
      <name val="Times New Roman"/>
      <family val="1"/>
    </font>
    <font>
      <b/>
      <sz val="10"/>
      <name val="Times New Roman"/>
      <family val="1"/>
    </font>
    <font>
      <b/>
      <i/>
      <sz val="11"/>
      <color indexed="8"/>
      <name val="Times New Roman"/>
      <family val="1"/>
    </font>
    <font>
      <b/>
      <i/>
      <sz val="12"/>
      <name val="Times New Roman"/>
      <family val="1"/>
    </font>
    <font>
      <b/>
      <i/>
      <sz val="11"/>
      <name val="Times New Roman"/>
      <family val="1"/>
    </font>
    <font>
      <b/>
      <sz val="11"/>
      <color indexed="8"/>
      <name val="Times New Roman"/>
      <family val="1"/>
    </font>
    <font>
      <i/>
      <sz val="11"/>
      <name val="Times New Roman"/>
      <family val="1"/>
    </font>
    <font>
      <i/>
      <sz val="11"/>
      <color indexed="8"/>
      <name val="Times New Roman"/>
      <family val="1"/>
    </font>
    <font>
      <sz val="12"/>
      <color indexed="8"/>
      <name val="Times New Roman"/>
      <family val="1"/>
    </font>
    <font>
      <b/>
      <sz val="11"/>
      <color indexed="12"/>
      <name val="Times New Roman"/>
      <family val="1"/>
    </font>
    <font>
      <sz val="10"/>
      <name val="Arial Cyr"/>
      <family val="0"/>
    </font>
    <font>
      <b/>
      <sz val="16"/>
      <name val="Times New Roman"/>
      <family val="1"/>
    </font>
    <font>
      <b/>
      <i/>
      <sz val="14"/>
      <name val="Times New Roman"/>
      <family val="1"/>
    </font>
    <font>
      <b/>
      <sz val="12"/>
      <color indexed="8"/>
      <name val="Times New Roman"/>
      <family val="1"/>
    </font>
    <font>
      <b/>
      <sz val="14"/>
      <color indexed="8"/>
      <name val="Times New Roman"/>
      <family val="1"/>
    </font>
    <font>
      <i/>
      <sz val="12"/>
      <color indexed="8"/>
      <name val="Times New Roman"/>
      <family val="1"/>
    </font>
    <font>
      <sz val="14"/>
      <color indexed="8"/>
      <name val="Times New Roman"/>
      <family val="1"/>
    </font>
    <font>
      <b/>
      <sz val="14"/>
      <name val="Times New Roman"/>
      <family val="1"/>
    </font>
    <font>
      <b/>
      <i/>
      <sz val="12"/>
      <color indexed="8"/>
      <name val="Times New Roman"/>
      <family val="1"/>
    </font>
    <font>
      <b/>
      <i/>
      <sz val="14"/>
      <color indexed="8"/>
      <name val="Times New Roman"/>
      <family val="1"/>
    </font>
    <font>
      <b/>
      <i/>
      <sz val="10"/>
      <name val="Times New Roman"/>
      <family val="1"/>
    </font>
    <font>
      <b/>
      <sz val="12"/>
      <color indexed="12"/>
      <name val="Times New Roman"/>
      <family val="1"/>
    </font>
    <font>
      <b/>
      <sz val="9"/>
      <color indexed="8"/>
      <name val="Times New Roman"/>
      <family val="1"/>
    </font>
    <font>
      <sz val="9"/>
      <color indexed="8"/>
      <name val="Times New Roman"/>
      <family val="1"/>
    </font>
    <font>
      <i/>
      <sz val="9"/>
      <color indexed="8"/>
      <name val="Times New Roman"/>
      <family val="1"/>
    </font>
    <font>
      <i/>
      <sz val="10"/>
      <name val="Times New Roman"/>
      <family val="1"/>
    </font>
    <font>
      <b/>
      <i/>
      <sz val="9"/>
      <name val="Times New Roman"/>
      <family val="1"/>
    </font>
    <font>
      <b/>
      <i/>
      <sz val="10"/>
      <color indexed="8"/>
      <name val="Times New Roman"/>
      <family val="1"/>
    </font>
    <font>
      <sz val="11"/>
      <color indexed="12"/>
      <name val="Times New Roman"/>
      <family val="1"/>
    </font>
    <font>
      <sz val="12"/>
      <name val="Times New Roman"/>
      <family val="1"/>
    </font>
    <font>
      <sz val="14"/>
      <name val="Times New Roman"/>
      <family val="1"/>
    </font>
    <font>
      <b/>
      <i/>
      <sz val="13"/>
      <name val="Times New Roman"/>
      <family val="1"/>
    </font>
    <font>
      <b/>
      <i/>
      <sz val="13"/>
      <color indexed="8"/>
      <name val="Times New Roman"/>
      <family val="1"/>
    </font>
    <font>
      <b/>
      <sz val="13"/>
      <color indexed="8"/>
      <name val="Times New Roman"/>
      <family val="1"/>
    </font>
    <font>
      <b/>
      <sz val="13"/>
      <name val="Times New Roman"/>
      <family val="1"/>
    </font>
    <font>
      <sz val="9"/>
      <name val="Tahoma"/>
      <family val="2"/>
    </font>
    <font>
      <b/>
      <sz val="9"/>
      <name val="Tahoma"/>
      <family val="2"/>
    </font>
    <font>
      <sz val="11"/>
      <color indexed="8"/>
      <name val="Arial"/>
      <family val="2"/>
    </font>
    <font>
      <i/>
      <sz val="11"/>
      <color indexed="8"/>
      <name val="Arial"/>
      <family val="2"/>
    </font>
    <font>
      <sz val="10"/>
      <color indexed="8"/>
      <name val="Calibri"/>
      <family val="0"/>
    </font>
    <font>
      <sz val="7"/>
      <color indexed="8"/>
      <name val="Arial"/>
      <family val="0"/>
    </font>
    <font>
      <sz val="8"/>
      <color indexed="8"/>
      <name val="Arial"/>
      <family val="0"/>
    </font>
    <font>
      <sz val="6.9"/>
      <color indexed="8"/>
      <name val="Arial"/>
      <family val="0"/>
    </font>
    <font>
      <sz val="8"/>
      <color indexed="8"/>
      <name val="Calibri"/>
      <family val="0"/>
    </font>
    <font>
      <sz val="7.7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indexed="8"/>
      <name val="Times"/>
      <family val="1"/>
    </font>
    <font>
      <b/>
      <sz val="12"/>
      <color indexed="8"/>
      <name val="Times"/>
      <family val="1"/>
    </font>
    <font>
      <sz val="12"/>
      <color indexed="8"/>
      <name val="Times"/>
      <family val="1"/>
    </font>
    <font>
      <sz val="13"/>
      <color indexed="8"/>
      <name val="Times"/>
      <family val="1"/>
    </font>
    <font>
      <b/>
      <sz val="11"/>
      <color indexed="8"/>
      <name val="Times"/>
      <family val="1"/>
    </font>
    <font>
      <b/>
      <sz val="11"/>
      <color indexed="12"/>
      <name val="Times"/>
      <family val="1"/>
    </font>
    <font>
      <sz val="10"/>
      <color indexed="8"/>
      <name val="times new roman"/>
      <family val="1"/>
    </font>
    <font>
      <i/>
      <sz val="11"/>
      <color indexed="8"/>
      <name val="Times"/>
      <family val="0"/>
    </font>
    <font>
      <i/>
      <sz val="10"/>
      <color indexed="8"/>
      <name val="Times"/>
      <family val="0"/>
    </font>
    <font>
      <i/>
      <sz val="11"/>
      <color indexed="60"/>
      <name val="Times New Roman"/>
      <family val="1"/>
    </font>
    <font>
      <sz val="13"/>
      <color indexed="8"/>
      <name val="Times New Roman"/>
      <family val="1"/>
    </font>
    <font>
      <b/>
      <sz val="13"/>
      <color indexed="8"/>
      <name val="Times"/>
      <family val="1"/>
    </font>
    <font>
      <i/>
      <sz val="10"/>
      <color indexed="8"/>
      <name val="Calibri"/>
      <family val="2"/>
    </font>
    <font>
      <b/>
      <sz val="14"/>
      <color indexed="8"/>
      <name val="Times"/>
      <family val="1"/>
    </font>
    <font>
      <b/>
      <i/>
      <sz val="14"/>
      <color indexed="8"/>
      <name val="Times"/>
      <family val="1"/>
    </font>
    <font>
      <i/>
      <sz val="11"/>
      <color indexed="10"/>
      <name val="Times New Roman"/>
      <family val="1"/>
    </font>
    <font>
      <b/>
      <sz val="11"/>
      <color indexed="10"/>
      <name val="Times New Roman"/>
      <family val="1"/>
    </font>
    <font>
      <b/>
      <sz val="10"/>
      <color indexed="8"/>
      <name val="times new roman"/>
      <family val="1"/>
    </font>
    <font>
      <i/>
      <sz val="7"/>
      <color indexed="8"/>
      <name val="Arial"/>
      <family val="0"/>
    </font>
    <font>
      <i/>
      <sz val="8"/>
      <color indexed="8"/>
      <name val="Calibri"/>
      <family val="0"/>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i/>
      <sz val="12"/>
      <color theme="1"/>
      <name val="Times New Roman"/>
      <family val="1"/>
    </font>
    <font>
      <b/>
      <sz val="11"/>
      <color theme="1"/>
      <name val="Times New Roman"/>
      <family val="1"/>
    </font>
    <font>
      <sz val="12"/>
      <color theme="1"/>
      <name val="times new roman"/>
      <family val="1"/>
    </font>
    <font>
      <b/>
      <sz val="12"/>
      <color theme="1"/>
      <name val="times new roman"/>
      <family val="1"/>
    </font>
    <font>
      <i/>
      <sz val="12"/>
      <color theme="1"/>
      <name val="Times New Roman"/>
      <family val="1"/>
    </font>
    <font>
      <i/>
      <sz val="11"/>
      <color theme="1"/>
      <name val="Times New Roman"/>
      <family val="1"/>
    </font>
    <font>
      <i/>
      <sz val="10"/>
      <color theme="1"/>
      <name val="Times New Roman"/>
      <family val="1"/>
    </font>
    <font>
      <b/>
      <i/>
      <sz val="11"/>
      <color theme="1"/>
      <name val="Times New Roman"/>
      <family val="1"/>
    </font>
    <font>
      <sz val="11"/>
      <color theme="1"/>
      <name val="Times"/>
      <family val="1"/>
    </font>
    <font>
      <b/>
      <sz val="12"/>
      <color theme="1"/>
      <name val="Times"/>
      <family val="1"/>
    </font>
    <font>
      <sz val="12"/>
      <color theme="1"/>
      <name val="Times"/>
      <family val="1"/>
    </font>
    <font>
      <sz val="13"/>
      <color theme="1"/>
      <name val="Times"/>
      <family val="1"/>
    </font>
    <font>
      <b/>
      <sz val="11"/>
      <color theme="1"/>
      <name val="Times"/>
      <family val="1"/>
    </font>
    <font>
      <b/>
      <sz val="11"/>
      <color rgb="FF0000FF"/>
      <name val="Times New Roman"/>
      <family val="1"/>
    </font>
    <font>
      <b/>
      <sz val="12"/>
      <color rgb="FF0000FF"/>
      <name val="Times New Roman"/>
      <family val="1"/>
    </font>
    <font>
      <b/>
      <sz val="11"/>
      <color rgb="FF0000FF"/>
      <name val="Times"/>
      <family val="1"/>
    </font>
    <font>
      <sz val="10"/>
      <color theme="1"/>
      <name val="times new roman"/>
      <family val="1"/>
    </font>
    <font>
      <i/>
      <sz val="11"/>
      <color theme="1"/>
      <name val="Times"/>
      <family val="0"/>
    </font>
    <font>
      <b/>
      <sz val="9"/>
      <color theme="1"/>
      <name val="Times New Roman"/>
      <family val="1"/>
    </font>
    <font>
      <i/>
      <sz val="10"/>
      <color theme="1"/>
      <name val="Times"/>
      <family val="0"/>
    </font>
    <font>
      <i/>
      <sz val="11"/>
      <color rgb="FFC00000"/>
      <name val="Times New Roman"/>
      <family val="1"/>
    </font>
    <font>
      <b/>
      <i/>
      <sz val="13"/>
      <color theme="1"/>
      <name val="Times New Roman"/>
      <family val="1"/>
    </font>
    <font>
      <b/>
      <sz val="13"/>
      <color theme="1"/>
      <name val="Times New Roman"/>
      <family val="1"/>
    </font>
    <font>
      <sz val="13"/>
      <color theme="1"/>
      <name val="Times New Roman"/>
      <family val="1"/>
    </font>
    <font>
      <b/>
      <sz val="13"/>
      <color theme="1"/>
      <name val="Times"/>
      <family val="1"/>
    </font>
    <font>
      <i/>
      <sz val="10"/>
      <color theme="1"/>
      <name val="Calibri"/>
      <family val="2"/>
    </font>
    <font>
      <b/>
      <sz val="14"/>
      <color theme="1"/>
      <name val="Times"/>
      <family val="1"/>
    </font>
    <font>
      <b/>
      <i/>
      <sz val="14"/>
      <color theme="1"/>
      <name val="Times"/>
      <family val="1"/>
    </font>
    <font>
      <i/>
      <sz val="11"/>
      <color rgb="FFFF0000"/>
      <name val="Times New Roman"/>
      <family val="1"/>
    </font>
    <font>
      <sz val="11"/>
      <color theme="1"/>
      <name val="Arial"/>
      <family val="2"/>
    </font>
    <font>
      <b/>
      <sz val="11"/>
      <color rgb="FFFF0000"/>
      <name val="Times New Roman"/>
      <family val="1"/>
    </font>
    <font>
      <b/>
      <sz val="10"/>
      <color theme="1"/>
      <name val="times new roman"/>
      <family val="1"/>
    </font>
    <font>
      <b/>
      <sz val="8"/>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FF"/>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rgb="FF00B0F0"/>
        <bgColor indexed="64"/>
      </patternFill>
    </fill>
    <fill>
      <patternFill patternType="solid">
        <fgColor indexed="22"/>
        <bgColor indexed="64"/>
      </patternFill>
    </fill>
    <fill>
      <patternFill patternType="solid">
        <fgColor theme="7" tint="0.5999900102615356"/>
        <bgColor indexed="64"/>
      </patternFill>
    </fill>
    <fill>
      <patternFill patternType="solid">
        <fgColor theme="8" tint="0.39998000860214233"/>
        <bgColor indexed="64"/>
      </patternFill>
    </fill>
    <fill>
      <patternFill patternType="solid">
        <fgColor rgb="FF92D050"/>
        <bgColor indexed="64"/>
      </patternFill>
    </fill>
    <fill>
      <patternFill patternType="solid">
        <fgColor rgb="FFFFFF99"/>
        <bgColor indexed="64"/>
      </patternFill>
    </fill>
    <fill>
      <patternFill patternType="solid">
        <fgColor rgb="FFFF6699"/>
        <bgColor indexed="64"/>
      </patternFill>
    </fill>
    <fill>
      <patternFill patternType="solid">
        <fgColor theme="9" tint="-0.24997000396251678"/>
        <bgColor indexed="64"/>
      </patternFill>
    </fill>
    <fill>
      <patternFill patternType="solid">
        <fgColor theme="3" tint="0.39998000860214233"/>
        <bgColor indexed="64"/>
      </patternFill>
    </fill>
    <fill>
      <patternFill patternType="solid">
        <fgColor indexed="4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ck">
        <color rgb="FFFF0000"/>
      </right>
      <top style="thin"/>
      <bottom style="thin"/>
    </border>
    <border>
      <left style="thick">
        <color rgb="FFFF0000"/>
      </left>
      <right style="thin"/>
      <top style="thin"/>
      <bottom style="thin"/>
    </border>
    <border>
      <left style="thin"/>
      <right style="thin"/>
      <top style="thin"/>
      <bottom style="thick">
        <color rgb="FFFF0000"/>
      </bottom>
    </border>
    <border>
      <left style="thin"/>
      <right style="thick">
        <color rgb="FFFF0000"/>
      </right>
      <top style="thin"/>
      <bottom style="thick">
        <color rgb="FFFF0000"/>
      </bottom>
    </border>
    <border>
      <left/>
      <right/>
      <top/>
      <bottom style="thin"/>
    </border>
    <border>
      <left style="thin"/>
      <right/>
      <top style="thin"/>
      <bottom style="thin"/>
    </border>
    <border>
      <left/>
      <right/>
      <top style="thick">
        <color rgb="FFFF0000"/>
      </top>
      <bottom/>
    </border>
    <border>
      <left/>
      <right style="thick">
        <color rgb="FFFF0000"/>
      </right>
      <top style="thick">
        <color rgb="FFFF0000"/>
      </top>
      <bottom/>
    </border>
    <border>
      <left/>
      <right style="thin"/>
      <top style="thick">
        <color rgb="FFFF0000"/>
      </top>
      <bottom/>
    </border>
    <border>
      <left style="thin"/>
      <right style="thin"/>
      <top style="thick">
        <color rgb="FFFF0000"/>
      </top>
      <bottom/>
    </border>
    <border>
      <left style="thin"/>
      <right style="thick">
        <color rgb="FFFF0000"/>
      </right>
      <top style="thick">
        <color rgb="FFFF0000"/>
      </top>
      <bottom/>
    </border>
    <border>
      <left/>
      <right style="thin"/>
      <top style="thin"/>
      <bottom style="thin"/>
    </border>
    <border>
      <left style="thick">
        <color rgb="FFFF0000"/>
      </left>
      <right style="thin"/>
      <top style="thin"/>
      <bottom style="thick">
        <color rgb="FFFF0000"/>
      </bottom>
    </border>
    <border>
      <left style="thin"/>
      <right style="thin"/>
      <top/>
      <bottom/>
    </border>
    <border>
      <left style="thick">
        <color theme="6" tint="-0.4999699890613556"/>
      </left>
      <right style="thick">
        <color theme="6" tint="-0.4999699890613556"/>
      </right>
      <top style="thin"/>
      <bottom style="thin"/>
    </border>
    <border>
      <left/>
      <right/>
      <top style="thin"/>
      <bottom style="thin"/>
    </border>
    <border>
      <left style="thick"/>
      <right style="thick"/>
      <top style="thin"/>
      <bottom style="thin"/>
    </border>
    <border>
      <left style="thin"/>
      <right>
        <color indexed="63"/>
      </right>
      <top>
        <color indexed="63"/>
      </top>
      <bottom>
        <color indexed="63"/>
      </bottom>
    </border>
    <border>
      <left style="thick">
        <color theme="6" tint="-0.4999699890613556"/>
      </left>
      <right>
        <color indexed="63"/>
      </right>
      <top style="thin"/>
      <bottom style="thin"/>
    </border>
    <border>
      <left style="thin"/>
      <right style="thin"/>
      <top style="thin"/>
      <bottom/>
    </border>
    <border>
      <left style="thin"/>
      <right style="thick">
        <color rgb="FFFF0000"/>
      </right>
      <top style="thin"/>
      <bottom/>
    </border>
    <border>
      <left/>
      <right style="thin"/>
      <top style="thin"/>
      <bottom/>
    </border>
    <border>
      <left style="thick">
        <color theme="6" tint="-0.4999699890613556"/>
      </left>
      <right style="thick">
        <color theme="6" tint="-0.4999699890613556"/>
      </right>
      <top style="thin"/>
      <bottom style="thick">
        <color rgb="FFFF0000"/>
      </bottom>
    </border>
    <border>
      <left>
        <color indexed="63"/>
      </left>
      <right style="thin"/>
      <top style="thin"/>
      <bottom style="thick">
        <color rgb="FFFF0000"/>
      </bottom>
    </border>
    <border>
      <left style="thin"/>
      <right/>
      <top style="thin"/>
      <bottom/>
    </border>
    <border>
      <left style="thin"/>
      <right>
        <color indexed="63"/>
      </right>
      <top style="thin"/>
      <bottom style="thick">
        <color rgb="FFFF0000"/>
      </bottom>
    </border>
    <border>
      <left>
        <color indexed="63"/>
      </left>
      <right>
        <color indexed="63"/>
      </right>
      <top style="thin"/>
      <bottom style="thick">
        <color rgb="FFFF0000"/>
      </bottom>
    </border>
    <border>
      <left style="thick">
        <color theme="6" tint="-0.4999699890613556"/>
      </left>
      <right style="thin"/>
      <top style="thin"/>
      <bottom style="thin"/>
    </border>
    <border>
      <left style="thick">
        <color rgb="FFFF0000"/>
      </left>
      <right style="thin"/>
      <top style="thin"/>
      <bottom/>
    </border>
    <border>
      <left style="thick">
        <color theme="6" tint="-0.4999699890613556"/>
      </left>
      <right style="thick">
        <color theme="6" tint="-0.4999699890613556"/>
      </right>
      <top style="thin"/>
      <bottom/>
    </border>
    <border>
      <left style="thick">
        <color rgb="FFFF0000"/>
      </left>
      <right>
        <color indexed="63"/>
      </right>
      <top style="thin"/>
      <bottom style="thin"/>
    </border>
    <border>
      <left style="thin"/>
      <right style="thick">
        <color theme="6" tint="-0.4999699890613556"/>
      </right>
      <top style="thin"/>
      <bottom style="thin"/>
    </border>
    <border>
      <left style="thin">
        <color theme="6" tint="-0.4999699890613556"/>
      </left>
      <right style="thick">
        <color theme="6" tint="-0.4999699890613556"/>
      </right>
      <top style="thin"/>
      <bottom style="thin"/>
    </border>
    <border>
      <left style="thin"/>
      <right style="thick"/>
      <top style="thin"/>
      <bottom style="thin"/>
    </border>
    <border>
      <left style="thin"/>
      <right style="thick">
        <color theme="6" tint="-0.4999699890613556"/>
      </right>
      <top style="thin"/>
      <bottom/>
    </border>
    <border>
      <left style="thin"/>
      <right style="thick">
        <color theme="6" tint="-0.4999699890613556"/>
      </right>
      <top style="thin"/>
      <bottom style="thick">
        <color rgb="FFFF0000"/>
      </bottom>
    </border>
    <border>
      <left style="thick">
        <color rgb="FFFF0000"/>
      </left>
      <right style="thin"/>
      <top/>
      <bottom style="thin"/>
    </border>
    <border>
      <left>
        <color indexed="63"/>
      </left>
      <right style="thin"/>
      <top/>
      <bottom style="thin"/>
    </border>
    <border>
      <left style="thick">
        <color rgb="FFFF0000"/>
      </left>
      <right/>
      <top style="thick">
        <color rgb="FFFF0000"/>
      </top>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bottom style="thin"/>
    </border>
    <border>
      <left>
        <color indexed="63"/>
      </left>
      <right style="thick">
        <color rgb="FFFF0000"/>
      </right>
      <top>
        <color indexed="63"/>
      </top>
      <bottom style="thin"/>
    </border>
    <border>
      <left style="thick">
        <color theme="6" tint="-0.4999699890613556"/>
      </left>
      <right style="thick">
        <color theme="6" tint="-0.4999699890613556"/>
      </right>
      <top style="thick">
        <color theme="6" tint="-0.4999699890613556"/>
      </top>
      <bottom>
        <color indexed="63"/>
      </bottom>
    </border>
    <border>
      <left style="thick">
        <color theme="6" tint="-0.4999699890613556"/>
      </left>
      <right style="thick">
        <color theme="6" tint="-0.4999699890613556"/>
      </right>
      <top>
        <color indexed="63"/>
      </top>
      <bottom style="thin"/>
    </border>
    <border>
      <left style="thin"/>
      <right>
        <color indexed="63"/>
      </right>
      <top/>
      <bottom style="thin"/>
    </border>
    <border>
      <left style="thick">
        <color rgb="FFFF0000"/>
      </left>
      <right style="thin"/>
      <top style="thick">
        <color rgb="FFFF0000"/>
      </top>
      <bottom style="thin"/>
    </border>
    <border>
      <left style="thin"/>
      <right style="thick">
        <color rgb="FFFF0000"/>
      </right>
      <top style="thick">
        <color rgb="FFFF0000"/>
      </top>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2" fillId="0" borderId="0">
      <alignment/>
      <protection/>
    </xf>
    <xf numFmtId="0" fontId="2" fillId="0" borderId="0">
      <alignment/>
      <protection/>
    </xf>
    <xf numFmtId="0" fontId="20" fillId="0" borderId="0">
      <alignment/>
      <protection/>
    </xf>
    <xf numFmtId="0" fontId="2"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915">
    <xf numFmtId="0" fontId="0" fillId="0" borderId="0" xfId="0" applyFont="1" applyAlignment="1">
      <alignment/>
    </xf>
    <xf numFmtId="0" fontId="3" fillId="0" borderId="0" xfId="55" applyFont="1" applyFill="1" applyBorder="1" applyAlignment="1">
      <alignment vertical="center"/>
      <protection/>
    </xf>
    <xf numFmtId="0" fontId="4" fillId="0" borderId="0" xfId="55" applyFont="1" applyFill="1" applyBorder="1" applyAlignment="1">
      <alignment vertical="center"/>
      <protection/>
    </xf>
    <xf numFmtId="0" fontId="5" fillId="0" borderId="0" xfId="55" applyFont="1" applyFill="1" applyBorder="1" applyAlignment="1">
      <alignment vertical="center"/>
      <protection/>
    </xf>
    <xf numFmtId="0" fontId="7" fillId="0" borderId="0" xfId="55" applyFont="1" applyFill="1" applyBorder="1" applyAlignment="1">
      <alignment vertical="center"/>
      <protection/>
    </xf>
    <xf numFmtId="180" fontId="5" fillId="0" borderId="0" xfId="55" applyNumberFormat="1" applyFont="1" applyFill="1" applyBorder="1" applyAlignment="1">
      <alignment vertical="center"/>
      <protection/>
    </xf>
    <xf numFmtId="0" fontId="6" fillId="0" borderId="0" xfId="55" applyFont="1" applyFill="1" applyBorder="1" applyAlignment="1">
      <alignment horizontal="center" vertical="center"/>
      <protection/>
    </xf>
    <xf numFmtId="0" fontId="17" fillId="0" borderId="0" xfId="55" applyFont="1" applyFill="1" applyBorder="1" applyAlignment="1">
      <alignment vertical="center"/>
      <protection/>
    </xf>
    <xf numFmtId="0" fontId="19" fillId="0" borderId="0" xfId="55" applyFont="1" applyFill="1" applyBorder="1" applyAlignment="1">
      <alignment vertical="center"/>
      <protection/>
    </xf>
    <xf numFmtId="0" fontId="15" fillId="0" borderId="0" xfId="55" applyFont="1" applyFill="1" applyBorder="1" applyAlignment="1">
      <alignment vertical="center"/>
      <protection/>
    </xf>
    <xf numFmtId="0" fontId="15"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58">
      <alignment/>
      <protection/>
    </xf>
    <xf numFmtId="0" fontId="21" fillId="0" borderId="0" xfId="0" applyFont="1" applyFill="1" applyBorder="1" applyAlignment="1">
      <alignment horizontal="center" vertical="center"/>
    </xf>
    <xf numFmtId="0" fontId="6" fillId="0" borderId="0" xfId="0" applyFont="1" applyFill="1" applyBorder="1" applyAlignment="1">
      <alignment vertical="center"/>
    </xf>
    <xf numFmtId="0" fontId="21" fillId="0" borderId="0" xfId="0" applyFont="1" applyFill="1" applyBorder="1" applyAlignment="1">
      <alignment vertical="center"/>
    </xf>
    <xf numFmtId="0" fontId="18" fillId="0" borderId="0" xfId="55" applyFont="1" applyFill="1" applyBorder="1" applyAlignment="1">
      <alignment vertical="center"/>
      <protection/>
    </xf>
    <xf numFmtId="0" fontId="23" fillId="0" borderId="0" xfId="55" applyFont="1" applyFill="1" applyBorder="1" applyAlignment="1">
      <alignment vertical="center"/>
      <protection/>
    </xf>
    <xf numFmtId="0" fontId="26" fillId="0" borderId="0" xfId="55" applyFont="1" applyFill="1" applyBorder="1" applyAlignment="1">
      <alignment vertical="center"/>
      <protection/>
    </xf>
    <xf numFmtId="0" fontId="16" fillId="0" borderId="0" xfId="55" applyFont="1" applyFill="1" applyBorder="1" applyAlignment="1">
      <alignment vertical="center"/>
      <protection/>
    </xf>
    <xf numFmtId="0" fontId="12" fillId="0" borderId="0" xfId="55" applyFont="1" applyFill="1" applyBorder="1" applyAlignment="1">
      <alignment vertical="center"/>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2" fillId="0" borderId="10" xfId="0" applyFont="1" applyFill="1" applyBorder="1" applyAlignment="1">
      <alignment horizontal="center" vertical="center"/>
    </xf>
    <xf numFmtId="0" fontId="110" fillId="0" borderId="0" xfId="0" applyFont="1" applyAlignment="1">
      <alignment/>
    </xf>
    <xf numFmtId="0" fontId="108" fillId="0" borderId="0" xfId="0" applyFont="1" applyAlignment="1">
      <alignment/>
    </xf>
    <xf numFmtId="180" fontId="111" fillId="0" borderId="10" xfId="0" applyNumberFormat="1" applyFont="1" applyBorder="1" applyAlignment="1">
      <alignment horizontal="right" vertical="center"/>
    </xf>
    <xf numFmtId="180" fontId="112" fillId="0" borderId="10" xfId="0" applyNumberFormat="1" applyFont="1" applyBorder="1" applyAlignment="1">
      <alignment horizontal="right" vertical="center"/>
    </xf>
    <xf numFmtId="180" fontId="110" fillId="0" borderId="10" xfId="0" applyNumberFormat="1" applyFont="1" applyBorder="1" applyAlignment="1">
      <alignment horizontal="right" vertical="center"/>
    </xf>
    <xf numFmtId="180" fontId="113" fillId="0" borderId="10" xfId="0" applyNumberFormat="1" applyFont="1" applyBorder="1" applyAlignment="1">
      <alignment horizontal="right" vertical="center"/>
    </xf>
    <xf numFmtId="180" fontId="114" fillId="0" borderId="10" xfId="0" applyNumberFormat="1" applyFont="1" applyBorder="1" applyAlignment="1">
      <alignment horizontal="right" vertical="center"/>
    </xf>
    <xf numFmtId="180" fontId="115" fillId="0" borderId="10" xfId="0" applyNumberFormat="1" applyFont="1" applyBorder="1" applyAlignment="1">
      <alignment horizontal="right" vertical="center"/>
    </xf>
    <xf numFmtId="180" fontId="116" fillId="0" borderId="10" xfId="0" applyNumberFormat="1" applyFont="1" applyBorder="1" applyAlignment="1">
      <alignment horizontal="right" vertical="center"/>
    </xf>
    <xf numFmtId="180" fontId="111" fillId="0" borderId="11" xfId="0" applyNumberFormat="1" applyFont="1" applyBorder="1" applyAlignment="1">
      <alignment horizontal="right" vertical="center"/>
    </xf>
    <xf numFmtId="180" fontId="110" fillId="0" borderId="10" xfId="0" applyNumberFormat="1" applyFont="1" applyBorder="1" applyAlignment="1">
      <alignment horizontal="right" vertical="center"/>
    </xf>
    <xf numFmtId="180" fontId="111" fillId="0" borderId="10" xfId="0" applyNumberFormat="1" applyFont="1" applyBorder="1" applyAlignment="1">
      <alignment horizontal="right" vertical="center"/>
    </xf>
    <xf numFmtId="180" fontId="114" fillId="0" borderId="10" xfId="0" applyNumberFormat="1" applyFont="1" applyBorder="1" applyAlignment="1">
      <alignment horizontal="right" vertical="center"/>
    </xf>
    <xf numFmtId="180" fontId="117" fillId="0" borderId="10" xfId="0" applyNumberFormat="1" applyFont="1" applyBorder="1" applyAlignment="1">
      <alignment horizontal="right" vertical="center"/>
    </xf>
    <xf numFmtId="180" fontId="112" fillId="0" borderId="10" xfId="0" applyNumberFormat="1" applyFont="1" applyBorder="1" applyAlignment="1">
      <alignment horizontal="right" vertical="center"/>
    </xf>
    <xf numFmtId="180" fontId="118" fillId="0" borderId="10" xfId="0" applyNumberFormat="1" applyFont="1" applyBorder="1" applyAlignment="1">
      <alignment horizontal="right" vertical="center"/>
    </xf>
    <xf numFmtId="0" fontId="9" fillId="0" borderId="10" xfId="55" applyFont="1" applyFill="1" applyBorder="1" applyAlignment="1">
      <alignment horizontal="center" vertical="center"/>
      <protection/>
    </xf>
    <xf numFmtId="180" fontId="29" fillId="33" borderId="10" xfId="55" applyNumberFormat="1" applyFont="1" applyFill="1" applyBorder="1" applyAlignment="1">
      <alignment horizontal="right" vertical="center"/>
      <protection/>
    </xf>
    <xf numFmtId="180" fontId="22" fillId="33" borderId="10" xfId="55" applyNumberFormat="1" applyFont="1" applyFill="1" applyBorder="1" applyAlignment="1">
      <alignment horizontal="right" vertical="center" wrapText="1"/>
      <protection/>
    </xf>
    <xf numFmtId="180" fontId="23" fillId="34" borderId="10" xfId="55" applyNumberFormat="1" applyFont="1" applyFill="1" applyBorder="1" applyAlignment="1">
      <alignment horizontal="right" vertical="center"/>
      <protection/>
    </xf>
    <xf numFmtId="180" fontId="23" fillId="34" borderId="10" xfId="55" applyNumberFormat="1" applyFont="1" applyFill="1" applyBorder="1" applyAlignment="1">
      <alignment horizontal="right" vertical="center" wrapText="1"/>
      <protection/>
    </xf>
    <xf numFmtId="0" fontId="23" fillId="34" borderId="10" xfId="55" applyFont="1" applyFill="1" applyBorder="1" applyAlignment="1">
      <alignment horizontal="left" vertical="center" wrapText="1"/>
      <protection/>
    </xf>
    <xf numFmtId="180" fontId="5" fillId="0" borderId="10" xfId="55" applyNumberFormat="1" applyFont="1" applyFill="1" applyBorder="1" applyAlignment="1">
      <alignment horizontal="right" vertical="center"/>
      <protection/>
    </xf>
    <xf numFmtId="180" fontId="18" fillId="0" borderId="10" xfId="55" applyNumberFormat="1" applyFont="1" applyFill="1" applyBorder="1" applyAlignment="1">
      <alignment horizontal="right" vertical="center" wrapText="1"/>
      <protection/>
    </xf>
    <xf numFmtId="180" fontId="3" fillId="0" borderId="10" xfId="55" applyNumberFormat="1" applyFont="1" applyFill="1" applyBorder="1" applyAlignment="1">
      <alignment horizontal="right" vertical="center" wrapText="1" indent="2"/>
      <protection/>
    </xf>
    <xf numFmtId="0" fontId="3" fillId="0" borderId="10" xfId="55" applyFont="1" applyFill="1" applyBorder="1" applyAlignment="1">
      <alignment horizontal="left" vertical="center" wrapText="1"/>
      <protection/>
    </xf>
    <xf numFmtId="180" fontId="16" fillId="0" borderId="10" xfId="55" applyNumberFormat="1" applyFont="1" applyFill="1" applyBorder="1" applyAlignment="1">
      <alignment horizontal="right" vertical="center"/>
      <protection/>
    </xf>
    <xf numFmtId="180" fontId="16" fillId="0" borderId="10" xfId="55" applyNumberFormat="1" applyFont="1" applyFill="1" applyBorder="1" applyAlignment="1">
      <alignment horizontal="right" vertical="center" wrapText="1"/>
      <protection/>
    </xf>
    <xf numFmtId="180" fontId="17" fillId="0" borderId="10" xfId="55" applyNumberFormat="1" applyFont="1" applyFill="1" applyBorder="1" applyAlignment="1">
      <alignment horizontal="right" vertical="center"/>
      <protection/>
    </xf>
    <xf numFmtId="0" fontId="18" fillId="0" borderId="10" xfId="55" applyFont="1" applyFill="1" applyBorder="1" applyAlignment="1">
      <alignment vertical="center" wrapText="1"/>
      <protection/>
    </xf>
    <xf numFmtId="180" fontId="17" fillId="35" borderId="10" xfId="55" applyNumberFormat="1" applyFont="1" applyFill="1" applyBorder="1" applyAlignment="1">
      <alignment horizontal="right" vertical="center"/>
      <protection/>
    </xf>
    <xf numFmtId="180" fontId="25" fillId="35" borderId="10" xfId="55" applyNumberFormat="1" applyFont="1" applyFill="1" applyBorder="1" applyAlignment="1">
      <alignment horizontal="right" vertical="center" wrapText="1"/>
      <protection/>
    </xf>
    <xf numFmtId="180" fontId="10" fillId="0" borderId="10" xfId="55" applyNumberFormat="1" applyFont="1" applyFill="1" applyBorder="1" applyAlignment="1">
      <alignment horizontal="right" vertical="center" wrapText="1"/>
      <protection/>
    </xf>
    <xf numFmtId="180" fontId="5" fillId="0" borderId="10" xfId="55" applyNumberFormat="1" applyFont="1" applyFill="1" applyBorder="1" applyAlignment="1">
      <alignment horizontal="right" vertical="center" wrapText="1"/>
      <protection/>
    </xf>
    <xf numFmtId="0" fontId="5" fillId="0" borderId="10" xfId="55" applyFont="1" applyFill="1" applyBorder="1" applyAlignment="1">
      <alignment horizontal="left" vertical="center" wrapText="1"/>
      <protection/>
    </xf>
    <xf numFmtId="180" fontId="8" fillId="34" borderId="10" xfId="55" applyNumberFormat="1" applyFont="1" applyFill="1" applyBorder="1" applyAlignment="1">
      <alignment horizontal="right" vertical="center" wrapText="1"/>
      <protection/>
    </xf>
    <xf numFmtId="0" fontId="8" fillId="34" borderId="10" xfId="55" applyFont="1" applyFill="1" applyBorder="1" applyAlignment="1">
      <alignment horizontal="left" vertical="center" wrapText="1"/>
      <protection/>
    </xf>
    <xf numFmtId="180" fontId="5" fillId="36" borderId="10" xfId="55" applyNumberFormat="1" applyFont="1" applyFill="1" applyBorder="1" applyAlignment="1">
      <alignment horizontal="right" vertical="center"/>
      <protection/>
    </xf>
    <xf numFmtId="180" fontId="5" fillId="37" borderId="10" xfId="55" applyNumberFormat="1" applyFont="1" applyFill="1" applyBorder="1" applyAlignment="1">
      <alignment horizontal="right" vertical="center"/>
      <protection/>
    </xf>
    <xf numFmtId="180" fontId="18" fillId="34" borderId="10" xfId="55" applyNumberFormat="1" applyFont="1" applyFill="1" applyBorder="1" applyAlignment="1">
      <alignment horizontal="right" vertical="center"/>
      <protection/>
    </xf>
    <xf numFmtId="0" fontId="23" fillId="34" borderId="10" xfId="55" applyFont="1" applyFill="1" applyBorder="1" applyAlignment="1">
      <alignment vertical="center" wrapText="1"/>
      <protection/>
    </xf>
    <xf numFmtId="0" fontId="5" fillId="0" borderId="10" xfId="55" applyFont="1" applyFill="1" applyBorder="1" applyAlignment="1">
      <alignment vertical="center" wrapText="1"/>
      <protection/>
    </xf>
    <xf numFmtId="180" fontId="119" fillId="0" borderId="10" xfId="0" applyNumberFormat="1" applyFont="1" applyFill="1" applyBorder="1" applyAlignment="1">
      <alignment horizontal="right" vertical="center" wrapText="1"/>
    </xf>
    <xf numFmtId="0" fontId="119" fillId="0" borderId="10" xfId="0" applyFont="1" applyFill="1" applyBorder="1" applyAlignment="1">
      <alignment horizontal="left" vertical="center" wrapText="1"/>
    </xf>
    <xf numFmtId="180" fontId="15" fillId="0" borderId="10" xfId="55" applyNumberFormat="1" applyFont="1" applyFill="1" applyBorder="1" applyAlignment="1">
      <alignment horizontal="right" vertical="center"/>
      <protection/>
    </xf>
    <xf numFmtId="180" fontId="15" fillId="34" borderId="10" xfId="55" applyNumberFormat="1" applyFont="1" applyFill="1" applyBorder="1" applyAlignment="1">
      <alignment horizontal="right" vertical="center"/>
      <protection/>
    </xf>
    <xf numFmtId="180" fontId="120" fillId="34" borderId="10" xfId="0" applyNumberFormat="1" applyFont="1" applyFill="1" applyBorder="1" applyAlignment="1">
      <alignment horizontal="right" vertical="center" wrapText="1"/>
    </xf>
    <xf numFmtId="0" fontId="120" fillId="34" borderId="10" xfId="0" applyFont="1" applyFill="1" applyBorder="1" applyAlignment="1">
      <alignment horizontal="left" vertical="center" wrapText="1"/>
    </xf>
    <xf numFmtId="180" fontId="5" fillId="38" borderId="10" xfId="55" applyNumberFormat="1" applyFont="1" applyFill="1" applyBorder="1" applyAlignment="1">
      <alignment horizontal="right" vertical="center"/>
      <protection/>
    </xf>
    <xf numFmtId="180" fontId="6" fillId="0" borderId="10" xfId="55" applyNumberFormat="1" applyFont="1" applyFill="1" applyBorder="1" applyAlignment="1">
      <alignment horizontal="right" vertical="center"/>
      <protection/>
    </xf>
    <xf numFmtId="180" fontId="12" fillId="13" borderId="10" xfId="55" applyNumberFormat="1" applyFont="1" applyFill="1" applyBorder="1" applyAlignment="1">
      <alignment horizontal="right" vertical="center"/>
      <protection/>
    </xf>
    <xf numFmtId="180" fontId="30" fillId="13" borderId="10" xfId="55" applyNumberFormat="1" applyFont="1" applyFill="1" applyBorder="1" applyAlignment="1">
      <alignment horizontal="right" vertical="center" wrapText="1"/>
      <protection/>
    </xf>
    <xf numFmtId="180" fontId="12" fillId="12" borderId="10" xfId="55" applyNumberFormat="1" applyFont="1" applyFill="1" applyBorder="1" applyAlignment="1">
      <alignment horizontal="right" vertical="center"/>
      <protection/>
    </xf>
    <xf numFmtId="180" fontId="12" fillId="0" borderId="10" xfId="55" applyNumberFormat="1" applyFont="1" applyFill="1" applyBorder="1" applyAlignment="1">
      <alignment horizontal="right" vertical="center"/>
      <protection/>
    </xf>
    <xf numFmtId="180" fontId="18" fillId="0" borderId="10" xfId="55" applyNumberFormat="1" applyFont="1" applyFill="1" applyBorder="1" applyAlignment="1">
      <alignment horizontal="right" vertical="center"/>
      <protection/>
    </xf>
    <xf numFmtId="0" fontId="121" fillId="0" borderId="10" xfId="0" applyFont="1" applyFill="1" applyBorder="1" applyAlignment="1">
      <alignment horizontal="left" vertical="center" wrapText="1"/>
    </xf>
    <xf numFmtId="180" fontId="19" fillId="0" borderId="10" xfId="55" applyNumberFormat="1" applyFont="1" applyFill="1" applyBorder="1" applyAlignment="1">
      <alignment horizontal="right" vertical="center"/>
      <protection/>
    </xf>
    <xf numFmtId="180" fontId="31" fillId="0" borderId="10" xfId="55" applyNumberFormat="1" applyFont="1" applyFill="1" applyBorder="1" applyAlignment="1">
      <alignment horizontal="right" vertical="center" wrapText="1"/>
      <protection/>
    </xf>
    <xf numFmtId="180" fontId="7" fillId="0" borderId="10" xfId="55" applyNumberFormat="1" applyFont="1" applyFill="1" applyBorder="1" applyAlignment="1">
      <alignment horizontal="right" vertical="center"/>
      <protection/>
    </xf>
    <xf numFmtId="0" fontId="17" fillId="0" borderId="10" xfId="55" applyFont="1" applyFill="1" applyBorder="1" applyAlignment="1">
      <alignment vertical="center" wrapText="1"/>
      <protection/>
    </xf>
    <xf numFmtId="180" fontId="12" fillId="33" borderId="10" xfId="55" applyNumberFormat="1" applyFont="1" applyFill="1" applyBorder="1" applyAlignment="1">
      <alignment horizontal="right" vertical="center"/>
      <protection/>
    </xf>
    <xf numFmtId="180" fontId="5" fillId="39" borderId="10" xfId="55" applyNumberFormat="1" applyFont="1" applyFill="1" applyBorder="1" applyAlignment="1">
      <alignment horizontal="right" vertical="center"/>
      <protection/>
    </xf>
    <xf numFmtId="180" fontId="23" fillId="39" borderId="10" xfId="55" applyNumberFormat="1" applyFont="1" applyFill="1" applyBorder="1" applyAlignment="1">
      <alignment horizontal="right" vertical="center" wrapText="1"/>
      <protection/>
    </xf>
    <xf numFmtId="180" fontId="15" fillId="33" borderId="10" xfId="55" applyNumberFormat="1" applyFont="1" applyFill="1" applyBorder="1" applyAlignment="1">
      <alignment horizontal="right" vertical="center"/>
      <protection/>
    </xf>
    <xf numFmtId="180" fontId="8" fillId="0" borderId="10" xfId="55" applyNumberFormat="1" applyFont="1" applyFill="1" applyBorder="1" applyAlignment="1">
      <alignment horizontal="right" vertical="center" wrapText="1"/>
      <protection/>
    </xf>
    <xf numFmtId="0" fontId="8" fillId="0" borderId="10" xfId="55" applyFont="1" applyFill="1" applyBorder="1" applyAlignment="1">
      <alignment vertical="center" wrapText="1"/>
      <protection/>
    </xf>
    <xf numFmtId="180" fontId="7" fillId="0" borderId="10" xfId="55" applyNumberFormat="1" applyFont="1" applyFill="1" applyBorder="1" applyAlignment="1">
      <alignment horizontal="right" vertical="center" wrapText="1"/>
      <protection/>
    </xf>
    <xf numFmtId="0" fontId="7" fillId="0" borderId="10" xfId="55" applyFont="1" applyFill="1" applyBorder="1" applyAlignment="1">
      <alignment horizontal="left" vertical="center" wrapText="1"/>
      <protection/>
    </xf>
    <xf numFmtId="180" fontId="120" fillId="0" borderId="10" xfId="0" applyNumberFormat="1" applyFont="1" applyFill="1" applyBorder="1" applyAlignment="1">
      <alignment horizontal="right" vertical="center" wrapText="1"/>
    </xf>
    <xf numFmtId="180" fontId="120" fillId="0" borderId="10" xfId="0" applyNumberFormat="1" applyFont="1" applyFill="1" applyBorder="1" applyAlignment="1">
      <alignment horizontal="right" vertical="center" wrapText="1"/>
    </xf>
    <xf numFmtId="180" fontId="122" fillId="0" borderId="10" xfId="0" applyNumberFormat="1" applyFont="1" applyFill="1" applyBorder="1" applyAlignment="1">
      <alignment horizontal="right" vertical="center" wrapText="1"/>
    </xf>
    <xf numFmtId="180" fontId="119" fillId="0" borderId="10" xfId="0" applyNumberFormat="1" applyFont="1" applyFill="1" applyBorder="1" applyAlignment="1">
      <alignment horizontal="right" vertical="center" wrapText="1"/>
    </xf>
    <xf numFmtId="0" fontId="119" fillId="0" borderId="10" xfId="0" applyFont="1" applyFill="1" applyBorder="1" applyAlignment="1">
      <alignment horizontal="left" vertical="center" wrapText="1"/>
    </xf>
    <xf numFmtId="180" fontId="15" fillId="9" borderId="10" xfId="55" applyNumberFormat="1" applyFont="1" applyFill="1" applyBorder="1" applyAlignment="1">
      <alignment horizontal="right" vertical="center"/>
      <protection/>
    </xf>
    <xf numFmtId="180" fontId="5" fillId="33" borderId="10" xfId="55" applyNumberFormat="1" applyFont="1" applyFill="1" applyBorder="1" applyAlignment="1">
      <alignment horizontal="right" vertical="center"/>
      <protection/>
    </xf>
    <xf numFmtId="180" fontId="22" fillId="33" borderId="10" xfId="55" applyNumberFormat="1" applyFont="1" applyFill="1" applyBorder="1" applyAlignment="1">
      <alignment vertical="center" wrapText="1"/>
      <protection/>
    </xf>
    <xf numFmtId="180" fontId="23" fillId="34" borderId="10" xfId="55" applyNumberFormat="1" applyFont="1" applyFill="1" applyBorder="1" applyAlignment="1">
      <alignment vertical="center" wrapText="1"/>
      <protection/>
    </xf>
    <xf numFmtId="180" fontId="18" fillId="0" borderId="10" xfId="55" applyNumberFormat="1" applyFont="1" applyFill="1" applyBorder="1" applyAlignment="1">
      <alignment vertical="center" wrapText="1"/>
      <protection/>
    </xf>
    <xf numFmtId="180" fontId="3" fillId="0" borderId="10" xfId="55" applyNumberFormat="1" applyFont="1" applyFill="1" applyBorder="1" applyAlignment="1">
      <alignment vertical="center" wrapText="1"/>
      <protection/>
    </xf>
    <xf numFmtId="180" fontId="16" fillId="0" borderId="10" xfId="55" applyNumberFormat="1" applyFont="1" applyFill="1" applyBorder="1" applyAlignment="1">
      <alignment vertical="center" wrapText="1"/>
      <protection/>
    </xf>
    <xf numFmtId="180" fontId="25" fillId="35" borderId="10" xfId="55" applyNumberFormat="1" applyFont="1" applyFill="1" applyBorder="1" applyAlignment="1">
      <alignment vertical="center" wrapText="1"/>
      <protection/>
    </xf>
    <xf numFmtId="180" fontId="10" fillId="0" borderId="10" xfId="55" applyNumberFormat="1" applyFont="1" applyFill="1" applyBorder="1" applyAlignment="1">
      <alignment vertical="center" wrapText="1"/>
      <protection/>
    </xf>
    <xf numFmtId="180" fontId="5" fillId="0" borderId="10" xfId="55" applyNumberFormat="1" applyFont="1" applyFill="1" applyBorder="1" applyAlignment="1">
      <alignment vertical="center" wrapText="1"/>
      <protection/>
    </xf>
    <xf numFmtId="180" fontId="8" fillId="34" borderId="10" xfId="55" applyNumberFormat="1" applyFont="1" applyFill="1" applyBorder="1" applyAlignment="1">
      <alignment vertical="center" wrapText="1"/>
      <protection/>
    </xf>
    <xf numFmtId="180" fontId="119" fillId="0" borderId="10" xfId="0" applyNumberFormat="1" applyFont="1" applyFill="1" applyBorder="1" applyAlignment="1">
      <alignment vertical="center" wrapText="1"/>
    </xf>
    <xf numFmtId="180" fontId="120" fillId="34" borderId="10" xfId="0" applyNumberFormat="1" applyFont="1" applyFill="1" applyBorder="1" applyAlignment="1">
      <alignment vertical="center" wrapText="1"/>
    </xf>
    <xf numFmtId="180" fontId="30" fillId="13" borderId="10" xfId="55" applyNumberFormat="1" applyFont="1" applyFill="1" applyBorder="1" applyAlignment="1">
      <alignment vertical="center" wrapText="1"/>
      <protection/>
    </xf>
    <xf numFmtId="180" fontId="18" fillId="0" borderId="10" xfId="55" applyNumberFormat="1" applyFont="1" applyFill="1" applyBorder="1" applyAlignment="1">
      <alignment vertical="center"/>
      <protection/>
    </xf>
    <xf numFmtId="180" fontId="31" fillId="0" borderId="10" xfId="55" applyNumberFormat="1" applyFont="1" applyFill="1" applyBorder="1" applyAlignment="1">
      <alignment vertical="center" wrapText="1"/>
      <protection/>
    </xf>
    <xf numFmtId="180" fontId="23" fillId="39" borderId="10" xfId="55" applyNumberFormat="1" applyFont="1" applyFill="1" applyBorder="1" applyAlignment="1">
      <alignment vertical="center" wrapText="1"/>
      <protection/>
    </xf>
    <xf numFmtId="180" fontId="29" fillId="33" borderId="10" xfId="55" applyNumberFormat="1" applyFont="1" applyFill="1" applyBorder="1" applyAlignment="1">
      <alignment vertical="center"/>
      <protection/>
    </xf>
    <xf numFmtId="180" fontId="8" fillId="0" borderId="10" xfId="55" applyNumberFormat="1" applyFont="1" applyFill="1" applyBorder="1" applyAlignment="1">
      <alignment vertical="center" wrapText="1"/>
      <protection/>
    </xf>
    <xf numFmtId="180" fontId="7" fillId="0" borderId="10" xfId="55" applyNumberFormat="1" applyFont="1" applyFill="1" applyBorder="1" applyAlignment="1">
      <alignment vertical="center" wrapText="1"/>
      <protection/>
    </xf>
    <xf numFmtId="180" fontId="120" fillId="0" borderId="10" xfId="0" applyNumberFormat="1" applyFont="1" applyFill="1" applyBorder="1" applyAlignment="1">
      <alignment vertical="center" wrapText="1"/>
    </xf>
    <xf numFmtId="180" fontId="120" fillId="0" borderId="10" xfId="0" applyNumberFormat="1" applyFont="1" applyFill="1" applyBorder="1" applyAlignment="1">
      <alignment vertical="center" wrapText="1"/>
    </xf>
    <xf numFmtId="180" fontId="122" fillId="0" borderId="10" xfId="0" applyNumberFormat="1" applyFont="1" applyFill="1" applyBorder="1" applyAlignment="1">
      <alignment vertical="center" wrapText="1"/>
    </xf>
    <xf numFmtId="180" fontId="119" fillId="0" borderId="10" xfId="0" applyNumberFormat="1" applyFont="1" applyFill="1" applyBorder="1" applyAlignment="1">
      <alignment vertical="center" wrapText="1"/>
    </xf>
    <xf numFmtId="180" fontId="116" fillId="0" borderId="10" xfId="0" applyNumberFormat="1" applyFont="1" applyBorder="1" applyAlignment="1">
      <alignment horizontal="right" vertical="center"/>
    </xf>
    <xf numFmtId="180" fontId="110" fillId="0" borderId="10" xfId="0" applyNumberFormat="1" applyFont="1" applyBorder="1" applyAlignment="1">
      <alignment horizontal="right" vertical="center"/>
    </xf>
    <xf numFmtId="180" fontId="111" fillId="0" borderId="10" xfId="0" applyNumberFormat="1" applyFont="1" applyBorder="1" applyAlignment="1">
      <alignment horizontal="right" vertical="center"/>
    </xf>
    <xf numFmtId="180" fontId="114" fillId="0" borderId="10" xfId="0" applyNumberFormat="1" applyFont="1" applyBorder="1" applyAlignment="1">
      <alignment horizontal="right" vertical="center"/>
    </xf>
    <xf numFmtId="0" fontId="33" fillId="0" borderId="10" xfId="55" applyFont="1" applyFill="1" applyBorder="1" applyAlignment="1">
      <alignment horizontal="left" vertical="center" wrapText="1"/>
      <protection/>
    </xf>
    <xf numFmtId="0" fontId="35" fillId="0" borderId="10" xfId="55" applyFont="1" applyFill="1" applyBorder="1" applyAlignment="1">
      <alignment horizontal="left" vertical="center" wrapText="1"/>
      <protection/>
    </xf>
    <xf numFmtId="0" fontId="10" fillId="0" borderId="10" xfId="55" applyFont="1" applyFill="1" applyBorder="1" applyAlignment="1">
      <alignment horizontal="left" vertical="center" wrapText="1" indent="1"/>
      <protection/>
    </xf>
    <xf numFmtId="0" fontId="34" fillId="0" borderId="10" xfId="55" applyFont="1" applyFill="1" applyBorder="1" applyAlignment="1">
      <alignment horizontal="left" vertical="center" wrapText="1"/>
      <protection/>
    </xf>
    <xf numFmtId="180" fontId="117" fillId="0" borderId="10" xfId="0" applyNumberFormat="1" applyFont="1" applyBorder="1" applyAlignment="1">
      <alignment horizontal="right" vertical="center"/>
    </xf>
    <xf numFmtId="0" fontId="110" fillId="0" borderId="10" xfId="0" applyFont="1" applyFill="1" applyBorder="1" applyAlignment="1">
      <alignment horizontal="left" vertical="center" wrapText="1"/>
    </xf>
    <xf numFmtId="180" fontId="113" fillId="0" borderId="10" xfId="0" applyNumberFormat="1" applyFont="1" applyBorder="1" applyAlignment="1">
      <alignment horizontal="right" vertical="center"/>
    </xf>
    <xf numFmtId="180" fontId="116" fillId="0" borderId="10" xfId="0" applyNumberFormat="1" applyFont="1" applyBorder="1" applyAlignment="1">
      <alignment horizontal="right" vertical="center"/>
    </xf>
    <xf numFmtId="0" fontId="23" fillId="34" borderId="10" xfId="55" applyFont="1" applyFill="1" applyBorder="1" applyAlignment="1">
      <alignment horizontal="center" vertical="center"/>
      <protection/>
    </xf>
    <xf numFmtId="0" fontId="15" fillId="0" borderId="10" xfId="55" applyFont="1" applyFill="1" applyBorder="1" applyAlignment="1">
      <alignment horizontal="center" vertical="center"/>
      <protection/>
    </xf>
    <xf numFmtId="0" fontId="10" fillId="0" borderId="10" xfId="55" applyFont="1" applyFill="1" applyBorder="1" applyAlignment="1">
      <alignment horizontal="left" vertical="center" wrapText="1" indent="2"/>
      <protection/>
    </xf>
    <xf numFmtId="0" fontId="17" fillId="35" borderId="10" xfId="55" applyFont="1" applyFill="1" applyBorder="1" applyAlignment="1">
      <alignment horizontal="left" vertical="center" wrapText="1"/>
      <protection/>
    </xf>
    <xf numFmtId="0" fontId="8" fillId="34" borderId="10" xfId="55" applyFont="1" applyFill="1" applyBorder="1" applyAlignment="1">
      <alignment horizontal="center" vertical="center"/>
      <protection/>
    </xf>
    <xf numFmtId="49" fontId="23" fillId="0" borderId="10" xfId="55" applyNumberFormat="1" applyFont="1" applyFill="1" applyBorder="1" applyAlignment="1">
      <alignment horizontal="center" vertical="center"/>
      <protection/>
    </xf>
    <xf numFmtId="49" fontId="15" fillId="0" borderId="10" xfId="55" applyNumberFormat="1" applyFont="1" applyFill="1" applyBorder="1" applyAlignment="1">
      <alignment horizontal="center" vertical="center"/>
      <protection/>
    </xf>
    <xf numFmtId="49" fontId="5" fillId="0" borderId="10" xfId="55" applyNumberFormat="1" applyFont="1" applyFill="1" applyBorder="1" applyAlignment="1">
      <alignment horizontal="center" vertical="center"/>
      <protection/>
    </xf>
    <xf numFmtId="180" fontId="25" fillId="0" borderId="10" xfId="55" applyNumberFormat="1" applyFont="1" applyFill="1" applyBorder="1" applyAlignment="1">
      <alignment horizontal="right" vertical="center"/>
      <protection/>
    </xf>
    <xf numFmtId="180" fontId="25" fillId="0" borderId="10" xfId="55" applyNumberFormat="1" applyFont="1" applyFill="1" applyBorder="1" applyAlignment="1">
      <alignment vertical="center"/>
      <protection/>
    </xf>
    <xf numFmtId="181" fontId="8" fillId="0" borderId="0" xfId="55" applyNumberFormat="1" applyFont="1" applyFill="1" applyBorder="1" applyAlignment="1">
      <alignment horizontal="center" vertical="center"/>
      <protection/>
    </xf>
    <xf numFmtId="0" fontId="9" fillId="0" borderId="10" xfId="55" applyFont="1" applyFill="1" applyBorder="1" applyAlignment="1">
      <alignment horizontal="center" vertical="center" wrapText="1"/>
      <protection/>
    </xf>
    <xf numFmtId="0" fontId="15" fillId="34" borderId="10" xfId="55" applyFont="1" applyFill="1" applyBorder="1" applyAlignment="1">
      <alignment horizontal="left" vertical="center" wrapText="1"/>
      <protection/>
    </xf>
    <xf numFmtId="0" fontId="15" fillId="34" borderId="10" xfId="55" applyFont="1" applyFill="1" applyBorder="1" applyAlignment="1">
      <alignment vertical="center" wrapText="1"/>
      <protection/>
    </xf>
    <xf numFmtId="0" fontId="112" fillId="34" borderId="10" xfId="0" applyFont="1" applyFill="1" applyBorder="1" applyAlignment="1">
      <alignment horizontal="left" vertical="center" wrapText="1"/>
    </xf>
    <xf numFmtId="0" fontId="6" fillId="0" borderId="10" xfId="55" applyFont="1" applyFill="1" applyBorder="1" applyAlignment="1">
      <alignment vertical="center" wrapText="1"/>
      <protection/>
    </xf>
    <xf numFmtId="0" fontId="6" fillId="0" borderId="10" xfId="55" applyFont="1" applyFill="1" applyBorder="1" applyAlignment="1">
      <alignment horizontal="left" vertical="center" wrapText="1"/>
      <protection/>
    </xf>
    <xf numFmtId="0" fontId="7" fillId="0" borderId="10" xfId="55" applyFont="1" applyFill="1" applyBorder="1" applyAlignment="1">
      <alignment horizontal="left" vertical="center" wrapText="1" indent="2"/>
      <protection/>
    </xf>
    <xf numFmtId="0" fontId="114" fillId="0" borderId="10" xfId="0" applyFont="1" applyFill="1" applyBorder="1" applyAlignment="1">
      <alignment horizontal="left" vertical="center" wrapText="1"/>
    </xf>
    <xf numFmtId="0" fontId="112" fillId="0" borderId="10" xfId="0" applyFont="1" applyFill="1" applyBorder="1" applyAlignment="1">
      <alignment horizontal="left" vertical="center" wrapText="1"/>
    </xf>
    <xf numFmtId="180" fontId="5" fillId="34" borderId="10" xfId="55" applyNumberFormat="1" applyFont="1" applyFill="1" applyBorder="1" applyAlignment="1">
      <alignment horizontal="right" vertical="center"/>
      <protection/>
    </xf>
    <xf numFmtId="180" fontId="5" fillId="13" borderId="10" xfId="55" applyNumberFormat="1" applyFont="1" applyFill="1" applyBorder="1" applyAlignment="1">
      <alignment horizontal="right" vertical="center"/>
      <protection/>
    </xf>
    <xf numFmtId="180" fontId="17" fillId="13" borderId="10" xfId="55" applyNumberFormat="1" applyFont="1" applyFill="1" applyBorder="1" applyAlignment="1">
      <alignment horizontal="right" vertical="center"/>
      <protection/>
    </xf>
    <xf numFmtId="180" fontId="38" fillId="0" borderId="10" xfId="55" applyNumberFormat="1" applyFont="1" applyFill="1" applyBorder="1" applyAlignment="1">
      <alignment horizontal="right" vertical="center"/>
      <protection/>
    </xf>
    <xf numFmtId="180" fontId="23" fillId="12" borderId="10" xfId="55" applyNumberFormat="1" applyFont="1" applyFill="1" applyBorder="1" applyAlignment="1">
      <alignment horizontal="right" vertical="center"/>
      <protection/>
    </xf>
    <xf numFmtId="180" fontId="23" fillId="12" borderId="10" xfId="55" applyNumberFormat="1" applyFont="1" applyFill="1" applyBorder="1" applyAlignment="1">
      <alignment horizontal="right" vertical="center" wrapText="1"/>
      <protection/>
    </xf>
    <xf numFmtId="180" fontId="39" fillId="0" borderId="10" xfId="55" applyNumberFormat="1" applyFont="1" applyFill="1" applyBorder="1" applyAlignment="1">
      <alignment horizontal="right" vertical="center" wrapText="1"/>
      <protection/>
    </xf>
    <xf numFmtId="180" fontId="40" fillId="0" borderId="10" xfId="55" applyNumberFormat="1" applyFont="1" applyFill="1" applyBorder="1" applyAlignment="1">
      <alignment horizontal="right" vertical="center" wrapText="1"/>
      <protection/>
    </xf>
    <xf numFmtId="180" fontId="123" fillId="0" borderId="10" xfId="0" applyNumberFormat="1" applyFont="1" applyFill="1" applyBorder="1" applyAlignment="1">
      <alignment horizontal="right" vertical="center" wrapText="1"/>
    </xf>
    <xf numFmtId="180" fontId="124" fillId="0" borderId="10" xfId="55" applyNumberFormat="1" applyFont="1" applyFill="1" applyBorder="1" applyAlignment="1">
      <alignment horizontal="right" vertical="center"/>
      <protection/>
    </xf>
    <xf numFmtId="180" fontId="125" fillId="0" borderId="10" xfId="55" applyNumberFormat="1" applyFont="1" applyFill="1" applyBorder="1" applyAlignment="1">
      <alignment horizontal="right" vertical="center" wrapText="1"/>
      <protection/>
    </xf>
    <xf numFmtId="180" fontId="124" fillId="0" borderId="10" xfId="55" applyNumberFormat="1" applyFont="1" applyFill="1" applyBorder="1" applyAlignment="1">
      <alignment horizontal="right" vertical="center" wrapText="1"/>
      <protection/>
    </xf>
    <xf numFmtId="180" fontId="126" fillId="0" borderId="10" xfId="0" applyNumberFormat="1" applyFont="1" applyFill="1" applyBorder="1" applyAlignment="1">
      <alignment horizontal="right" vertical="center" wrapText="1"/>
    </xf>
    <xf numFmtId="180" fontId="121" fillId="0" borderId="10" xfId="0" applyNumberFormat="1" applyFont="1" applyFill="1" applyBorder="1" applyAlignment="1">
      <alignment horizontal="right" vertical="center" wrapText="1"/>
    </xf>
    <xf numFmtId="180" fontId="121" fillId="0" borderId="10" xfId="0" applyNumberFormat="1" applyFont="1" applyFill="1" applyBorder="1" applyAlignment="1">
      <alignment horizontal="right" vertical="center" wrapText="1"/>
    </xf>
    <xf numFmtId="180" fontId="127" fillId="0" borderId="10" xfId="0" applyNumberFormat="1" applyFont="1" applyBorder="1" applyAlignment="1">
      <alignment horizontal="right" vertical="center"/>
    </xf>
    <xf numFmtId="0" fontId="10" fillId="0" borderId="10" xfId="55" applyFont="1" applyFill="1" applyBorder="1" applyAlignment="1">
      <alignment horizontal="center" vertical="center"/>
      <protection/>
    </xf>
    <xf numFmtId="180" fontId="116" fillId="35" borderId="10" xfId="0" applyNumberFormat="1" applyFont="1" applyFill="1" applyBorder="1" applyAlignment="1">
      <alignment horizontal="right" vertical="center"/>
    </xf>
    <xf numFmtId="0" fontId="5" fillId="0" borderId="10" xfId="55" applyFont="1" applyFill="1" applyBorder="1" applyAlignment="1">
      <alignment horizontal="center" vertical="center"/>
      <protection/>
    </xf>
    <xf numFmtId="181" fontId="8" fillId="0" borderId="0" xfId="55" applyNumberFormat="1" applyFont="1" applyFill="1" applyBorder="1" applyAlignment="1">
      <alignment vertical="center"/>
      <protection/>
    </xf>
    <xf numFmtId="0" fontId="9" fillId="0" borderId="12" xfId="55" applyFont="1" applyFill="1" applyBorder="1" applyAlignment="1">
      <alignment horizontal="center" vertical="center" wrapText="1"/>
      <protection/>
    </xf>
    <xf numFmtId="180" fontId="29" fillId="33" borderId="13" xfId="55" applyNumberFormat="1" applyFont="1" applyFill="1" applyBorder="1" applyAlignment="1">
      <alignment horizontal="right" vertical="center"/>
      <protection/>
    </xf>
    <xf numFmtId="180" fontId="29" fillId="33" borderId="12" xfId="55" applyNumberFormat="1" applyFont="1" applyFill="1" applyBorder="1" applyAlignment="1">
      <alignment horizontal="right" vertical="center"/>
      <protection/>
    </xf>
    <xf numFmtId="180" fontId="23" fillId="34" borderId="13" xfId="55" applyNumberFormat="1" applyFont="1" applyFill="1" applyBorder="1" applyAlignment="1">
      <alignment horizontal="right" vertical="center"/>
      <protection/>
    </xf>
    <xf numFmtId="180" fontId="23" fillId="34" borderId="12" xfId="55" applyNumberFormat="1" applyFont="1" applyFill="1" applyBorder="1" applyAlignment="1">
      <alignment horizontal="right" vertical="center"/>
      <protection/>
    </xf>
    <xf numFmtId="180" fontId="5" fillId="0" borderId="13" xfId="55" applyNumberFormat="1" applyFont="1" applyFill="1" applyBorder="1" applyAlignment="1">
      <alignment horizontal="right" vertical="center"/>
      <protection/>
    </xf>
    <xf numFmtId="180" fontId="5" fillId="0" borderId="12" xfId="55" applyNumberFormat="1" applyFont="1" applyFill="1" applyBorder="1" applyAlignment="1">
      <alignment horizontal="right" vertical="center"/>
      <protection/>
    </xf>
    <xf numFmtId="180" fontId="17" fillId="0" borderId="13" xfId="55" applyNumberFormat="1" applyFont="1" applyFill="1" applyBorder="1" applyAlignment="1">
      <alignment horizontal="right" vertical="center"/>
      <protection/>
    </xf>
    <xf numFmtId="180" fontId="16" fillId="0" borderId="12" xfId="55" applyNumberFormat="1" applyFont="1" applyFill="1" applyBorder="1" applyAlignment="1">
      <alignment horizontal="right" vertical="center"/>
      <protection/>
    </xf>
    <xf numFmtId="180" fontId="16" fillId="0" borderId="13" xfId="55" applyNumberFormat="1" applyFont="1" applyFill="1" applyBorder="1" applyAlignment="1">
      <alignment horizontal="right" vertical="center"/>
      <protection/>
    </xf>
    <xf numFmtId="180" fontId="17" fillId="35" borderId="13" xfId="55" applyNumberFormat="1" applyFont="1" applyFill="1" applyBorder="1" applyAlignment="1">
      <alignment horizontal="right" vertical="center"/>
      <protection/>
    </xf>
    <xf numFmtId="180" fontId="17" fillId="35" borderId="12" xfId="55" applyNumberFormat="1" applyFont="1" applyFill="1" applyBorder="1" applyAlignment="1">
      <alignment horizontal="right" vertical="center"/>
      <protection/>
    </xf>
    <xf numFmtId="180" fontId="17" fillId="0" borderId="12" xfId="55" applyNumberFormat="1" applyFont="1" applyFill="1" applyBorder="1" applyAlignment="1">
      <alignment horizontal="right" vertical="center"/>
      <protection/>
    </xf>
    <xf numFmtId="180" fontId="15" fillId="34" borderId="12" xfId="55" applyNumberFormat="1" applyFont="1" applyFill="1" applyBorder="1" applyAlignment="1">
      <alignment horizontal="right" vertical="center"/>
      <protection/>
    </xf>
    <xf numFmtId="180" fontId="15" fillId="0" borderId="12" xfId="55" applyNumberFormat="1" applyFont="1" applyFill="1" applyBorder="1" applyAlignment="1">
      <alignment horizontal="right" vertical="center"/>
      <protection/>
    </xf>
    <xf numFmtId="180" fontId="6" fillId="0" borderId="12" xfId="55" applyNumberFormat="1" applyFont="1" applyFill="1" applyBorder="1" applyAlignment="1">
      <alignment horizontal="right" vertical="center"/>
      <protection/>
    </xf>
    <xf numFmtId="180" fontId="22" fillId="33" borderId="12" xfId="55" applyNumberFormat="1" applyFont="1" applyFill="1" applyBorder="1" applyAlignment="1">
      <alignment horizontal="right" vertical="center" wrapText="1"/>
      <protection/>
    </xf>
    <xf numFmtId="180" fontId="12" fillId="13" borderId="13" xfId="55" applyNumberFormat="1" applyFont="1" applyFill="1" applyBorder="1" applyAlignment="1">
      <alignment horizontal="right" vertical="center"/>
      <protection/>
    </xf>
    <xf numFmtId="180" fontId="30" fillId="13" borderId="12" xfId="55" applyNumberFormat="1" applyFont="1" applyFill="1" applyBorder="1" applyAlignment="1">
      <alignment horizontal="right" vertical="center" wrapText="1"/>
      <protection/>
    </xf>
    <xf numFmtId="180" fontId="23" fillId="12" borderId="13" xfId="55" applyNumberFormat="1" applyFont="1" applyFill="1" applyBorder="1" applyAlignment="1">
      <alignment horizontal="right" vertical="center"/>
      <protection/>
    </xf>
    <xf numFmtId="180" fontId="27" fillId="12" borderId="12" xfId="55" applyNumberFormat="1" applyFont="1" applyFill="1" applyBorder="1" applyAlignment="1">
      <alignment horizontal="right" vertical="center" wrapText="1"/>
      <protection/>
    </xf>
    <xf numFmtId="180" fontId="18" fillId="0" borderId="12" xfId="55" applyNumberFormat="1" applyFont="1" applyFill="1" applyBorder="1" applyAlignment="1">
      <alignment horizontal="right" vertical="center"/>
      <protection/>
    </xf>
    <xf numFmtId="180" fontId="25" fillId="0" borderId="12" xfId="55" applyNumberFormat="1" applyFont="1" applyFill="1" applyBorder="1" applyAlignment="1">
      <alignment horizontal="right" vertical="center"/>
      <protection/>
    </xf>
    <xf numFmtId="180" fontId="19" fillId="0" borderId="13" xfId="55" applyNumberFormat="1" applyFont="1" applyFill="1" applyBorder="1" applyAlignment="1">
      <alignment horizontal="right" vertical="center"/>
      <protection/>
    </xf>
    <xf numFmtId="180" fontId="18" fillId="0" borderId="12" xfId="55" applyNumberFormat="1" applyFont="1" applyFill="1" applyBorder="1" applyAlignment="1">
      <alignment horizontal="right" vertical="center" wrapText="1"/>
      <protection/>
    </xf>
    <xf numFmtId="180" fontId="24" fillId="12" borderId="12" xfId="55" applyNumberFormat="1" applyFont="1" applyFill="1" applyBorder="1" applyAlignment="1">
      <alignment horizontal="right" vertical="center"/>
      <protection/>
    </xf>
    <xf numFmtId="180" fontId="7" fillId="0" borderId="13" xfId="55" applyNumberFormat="1" applyFont="1" applyFill="1" applyBorder="1" applyAlignment="1">
      <alignment horizontal="right" vertical="center"/>
      <protection/>
    </xf>
    <xf numFmtId="180" fontId="28" fillId="13" borderId="12" xfId="55" applyNumberFormat="1" applyFont="1" applyFill="1" applyBorder="1" applyAlignment="1">
      <alignment horizontal="right" vertical="center"/>
      <protection/>
    </xf>
    <xf numFmtId="180" fontId="31" fillId="0" borderId="12" xfId="55" applyNumberFormat="1" applyFont="1" applyFill="1" applyBorder="1" applyAlignment="1">
      <alignment horizontal="right" vertical="center" wrapText="1"/>
      <protection/>
    </xf>
    <xf numFmtId="180" fontId="15" fillId="0" borderId="13" xfId="55" applyNumberFormat="1" applyFont="1" applyFill="1" applyBorder="1" applyAlignment="1">
      <alignment horizontal="right" vertical="center"/>
      <protection/>
    </xf>
    <xf numFmtId="180" fontId="23" fillId="39" borderId="12" xfId="55" applyNumberFormat="1" applyFont="1" applyFill="1" applyBorder="1" applyAlignment="1">
      <alignment horizontal="right" vertical="center" wrapText="1"/>
      <protection/>
    </xf>
    <xf numFmtId="180" fontId="8" fillId="0" borderId="12" xfId="55" applyNumberFormat="1" applyFont="1" applyFill="1" applyBorder="1" applyAlignment="1">
      <alignment horizontal="right" vertical="center" wrapText="1"/>
      <protection/>
    </xf>
    <xf numFmtId="180" fontId="119" fillId="0" borderId="12" xfId="0" applyNumberFormat="1" applyFont="1" applyFill="1" applyBorder="1" applyAlignment="1">
      <alignment horizontal="right" vertical="center" wrapText="1"/>
    </xf>
    <xf numFmtId="180" fontId="12" fillId="0" borderId="13" xfId="55" applyNumberFormat="1" applyFont="1" applyFill="1" applyBorder="1" applyAlignment="1">
      <alignment horizontal="right" vertical="center"/>
      <protection/>
    </xf>
    <xf numFmtId="180" fontId="7" fillId="0" borderId="12" xfId="55" applyNumberFormat="1" applyFont="1" applyFill="1" applyBorder="1" applyAlignment="1">
      <alignment horizontal="right" vertical="center" wrapText="1"/>
      <protection/>
    </xf>
    <xf numFmtId="180" fontId="120" fillId="0" borderId="12" xfId="0" applyNumberFormat="1" applyFont="1" applyFill="1" applyBorder="1" applyAlignment="1">
      <alignment horizontal="right" vertical="center" wrapText="1"/>
    </xf>
    <xf numFmtId="180" fontId="120" fillId="0" borderId="12" xfId="0" applyNumberFormat="1" applyFont="1" applyFill="1" applyBorder="1" applyAlignment="1">
      <alignment horizontal="right" vertical="center" wrapText="1"/>
    </xf>
    <xf numFmtId="180" fontId="122" fillId="0" borderId="12" xfId="0" applyNumberFormat="1" applyFont="1" applyFill="1" applyBorder="1" applyAlignment="1">
      <alignment horizontal="right" vertical="center" wrapText="1"/>
    </xf>
    <xf numFmtId="180" fontId="119" fillId="0" borderId="12" xfId="0" applyNumberFormat="1" applyFont="1" applyFill="1" applyBorder="1" applyAlignment="1">
      <alignment horizontal="right" vertical="center" wrapText="1"/>
    </xf>
    <xf numFmtId="180" fontId="23" fillId="9" borderId="12" xfId="55" applyNumberFormat="1" applyFont="1" applyFill="1" applyBorder="1" applyAlignment="1">
      <alignment horizontal="right" vertical="center"/>
      <protection/>
    </xf>
    <xf numFmtId="180" fontId="23" fillId="33" borderId="12" xfId="55" applyNumberFormat="1" applyFont="1" applyFill="1" applyBorder="1" applyAlignment="1">
      <alignment horizontal="right" vertical="center"/>
      <protection/>
    </xf>
    <xf numFmtId="180" fontId="6" fillId="33" borderId="14" xfId="55" applyNumberFormat="1" applyFont="1" applyFill="1" applyBorder="1" applyAlignment="1">
      <alignment horizontal="right" vertical="center"/>
      <protection/>
    </xf>
    <xf numFmtId="180" fontId="8" fillId="33" borderId="15" xfId="55" applyNumberFormat="1" applyFont="1" applyFill="1" applyBorder="1" applyAlignment="1">
      <alignment horizontal="right" vertical="center"/>
      <protection/>
    </xf>
    <xf numFmtId="180" fontId="6" fillId="0" borderId="13" xfId="55" applyNumberFormat="1" applyFont="1" applyFill="1" applyBorder="1" applyAlignment="1">
      <alignment horizontal="right" vertical="center"/>
      <protection/>
    </xf>
    <xf numFmtId="0" fontId="3" fillId="0" borderId="10" xfId="55" applyFont="1" applyFill="1" applyBorder="1" applyAlignment="1">
      <alignment horizontal="center" vertical="center"/>
      <protection/>
    </xf>
    <xf numFmtId="0" fontId="128" fillId="35" borderId="10" xfId="0" applyFont="1" applyFill="1" applyBorder="1" applyAlignment="1">
      <alignment horizontal="left" vertical="center" wrapText="1" indent="2"/>
    </xf>
    <xf numFmtId="0" fontId="17" fillId="35" borderId="10" xfId="55" applyFont="1" applyFill="1" applyBorder="1" applyAlignment="1">
      <alignment horizontal="center" vertical="center"/>
      <protection/>
    </xf>
    <xf numFmtId="0" fontId="33" fillId="0" borderId="10" xfId="55" applyFont="1" applyFill="1" applyBorder="1" applyAlignment="1">
      <alignment vertical="center" wrapText="1"/>
      <protection/>
    </xf>
    <xf numFmtId="0" fontId="15" fillId="34" borderId="10" xfId="55" applyFont="1" applyFill="1" applyBorder="1" applyAlignment="1">
      <alignment horizontal="center" vertical="center"/>
      <protection/>
    </xf>
    <xf numFmtId="0" fontId="5" fillId="0" borderId="10" xfId="55" applyFont="1" applyFill="1" applyBorder="1" applyAlignment="1">
      <alignment horizontal="center" vertical="center" wrapText="1"/>
      <protection/>
    </xf>
    <xf numFmtId="0" fontId="35" fillId="0" borderId="10" xfId="55" applyFont="1" applyFill="1" applyBorder="1" applyAlignment="1">
      <alignment horizontal="center" vertical="center"/>
      <protection/>
    </xf>
    <xf numFmtId="0" fontId="17" fillId="35" borderId="10" xfId="55" applyFont="1" applyFill="1" applyBorder="1" applyAlignment="1">
      <alignment horizontal="center" vertical="center" wrapText="1"/>
      <protection/>
    </xf>
    <xf numFmtId="49" fontId="7" fillId="0" borderId="10" xfId="55" applyNumberFormat="1" applyFont="1" applyFill="1" applyBorder="1" applyAlignment="1">
      <alignment horizontal="center" vertical="center"/>
      <protection/>
    </xf>
    <xf numFmtId="0" fontId="35" fillId="0" borderId="10" xfId="55" applyFont="1" applyFill="1" applyBorder="1" applyAlignment="1">
      <alignment horizontal="left" vertical="center" indent="1"/>
      <protection/>
    </xf>
    <xf numFmtId="0" fontId="6" fillId="0" borderId="10" xfId="55" applyFont="1" applyFill="1" applyBorder="1" applyAlignment="1">
      <alignment horizontal="center" vertical="center"/>
      <protection/>
    </xf>
    <xf numFmtId="49" fontId="12" fillId="0" borderId="10" xfId="55" applyNumberFormat="1" applyFont="1" applyFill="1" applyBorder="1" applyAlignment="1">
      <alignment horizontal="center" vertical="center"/>
      <protection/>
    </xf>
    <xf numFmtId="0" fontId="7" fillId="0" borderId="10" xfId="55" applyFont="1" applyFill="1" applyBorder="1" applyAlignment="1">
      <alignment horizontal="center" vertical="center"/>
      <protection/>
    </xf>
    <xf numFmtId="0" fontId="3" fillId="0" borderId="0" xfId="55" applyFont="1" applyFill="1" applyBorder="1" applyAlignment="1">
      <alignment horizontal="right" vertical="center"/>
      <protection/>
    </xf>
    <xf numFmtId="0" fontId="5" fillId="0" borderId="0" xfId="55" applyFont="1" applyFill="1" applyBorder="1" applyAlignment="1">
      <alignment horizontal="right" vertical="center"/>
      <protection/>
    </xf>
    <xf numFmtId="180" fontId="3" fillId="0" borderId="10" xfId="55" applyNumberFormat="1" applyFont="1" applyFill="1" applyBorder="1" applyAlignment="1">
      <alignment horizontal="right" vertical="center" wrapText="1"/>
      <protection/>
    </xf>
    <xf numFmtId="180" fontId="25" fillId="0" borderId="10" xfId="55" applyNumberFormat="1" applyFont="1" applyFill="1" applyBorder="1" applyAlignment="1">
      <alignment horizontal="right" vertical="center" wrapText="1" indent="2"/>
      <protection/>
    </xf>
    <xf numFmtId="180" fontId="113" fillId="0" borderId="10" xfId="0" applyNumberFormat="1" applyFont="1" applyFill="1" applyBorder="1" applyAlignment="1">
      <alignment horizontal="right" vertical="center" wrapText="1"/>
    </xf>
    <xf numFmtId="0" fontId="129" fillId="0" borderId="10" xfId="0" applyFont="1" applyBorder="1" applyAlignment="1">
      <alignment horizontal="center" vertical="center"/>
    </xf>
    <xf numFmtId="0" fontId="114" fillId="34" borderId="10" xfId="0" applyFont="1" applyFill="1" applyBorder="1" applyAlignment="1">
      <alignment horizontal="left" vertical="center" wrapText="1"/>
    </xf>
    <xf numFmtId="180" fontId="18" fillId="34" borderId="13" xfId="55" applyNumberFormat="1" applyFont="1" applyFill="1" applyBorder="1" applyAlignment="1">
      <alignment horizontal="right" vertical="center"/>
      <protection/>
    </xf>
    <xf numFmtId="180" fontId="18" fillId="34" borderId="12" xfId="55" applyNumberFormat="1" applyFont="1" applyFill="1" applyBorder="1" applyAlignment="1">
      <alignment horizontal="right" vertical="center"/>
      <protection/>
    </xf>
    <xf numFmtId="180" fontId="12" fillId="13" borderId="12" xfId="55" applyNumberFormat="1" applyFont="1" applyFill="1" applyBorder="1" applyAlignment="1">
      <alignment horizontal="right" vertical="center"/>
      <protection/>
    </xf>
    <xf numFmtId="180" fontId="12" fillId="0" borderId="12" xfId="55" applyNumberFormat="1" applyFont="1" applyFill="1" applyBorder="1" applyAlignment="1">
      <alignment horizontal="right" vertical="center"/>
      <protection/>
    </xf>
    <xf numFmtId="180" fontId="19" fillId="0" borderId="12" xfId="55" applyNumberFormat="1" applyFont="1" applyFill="1" applyBorder="1" applyAlignment="1">
      <alignment horizontal="right" vertical="center"/>
      <protection/>
    </xf>
    <xf numFmtId="180" fontId="7" fillId="0" borderId="12" xfId="55" applyNumberFormat="1" applyFont="1" applyFill="1" applyBorder="1" applyAlignment="1">
      <alignment horizontal="right" vertical="center"/>
      <protection/>
    </xf>
    <xf numFmtId="180" fontId="5" fillId="34" borderId="12" xfId="55" applyNumberFormat="1" applyFont="1" applyFill="1" applyBorder="1" applyAlignment="1">
      <alignment horizontal="right" vertical="center"/>
      <protection/>
    </xf>
    <xf numFmtId="180" fontId="23" fillId="34" borderId="12" xfId="55" applyNumberFormat="1" applyFont="1" applyFill="1" applyBorder="1" applyAlignment="1">
      <alignment horizontal="right" vertical="center" wrapText="1"/>
      <protection/>
    </xf>
    <xf numFmtId="180" fontId="3" fillId="0" borderId="12" xfId="55" applyNumberFormat="1" applyFont="1" applyFill="1" applyBorder="1" applyAlignment="1">
      <alignment horizontal="right" vertical="center" wrapText="1" indent="2"/>
      <protection/>
    </xf>
    <xf numFmtId="180" fontId="16" fillId="0" borderId="12" xfId="55" applyNumberFormat="1" applyFont="1" applyFill="1" applyBorder="1" applyAlignment="1">
      <alignment horizontal="right" vertical="center" wrapText="1"/>
      <protection/>
    </xf>
    <xf numFmtId="180" fontId="25" fillId="35" borderId="12" xfId="55" applyNumberFormat="1" applyFont="1" applyFill="1" applyBorder="1" applyAlignment="1">
      <alignment horizontal="right" vertical="center" wrapText="1"/>
      <protection/>
    </xf>
    <xf numFmtId="180" fontId="10" fillId="0" borderId="12" xfId="55" applyNumberFormat="1" applyFont="1" applyFill="1" applyBorder="1" applyAlignment="1">
      <alignment horizontal="right" vertical="center" wrapText="1"/>
      <protection/>
    </xf>
    <xf numFmtId="180" fontId="5" fillId="0" borderId="12" xfId="55" applyNumberFormat="1" applyFont="1" applyFill="1" applyBorder="1" applyAlignment="1">
      <alignment horizontal="right" vertical="center" wrapText="1"/>
      <protection/>
    </xf>
    <xf numFmtId="180" fontId="8" fillId="34" borderId="12" xfId="55" applyNumberFormat="1" applyFont="1" applyFill="1" applyBorder="1" applyAlignment="1">
      <alignment horizontal="right" vertical="center" wrapText="1"/>
      <protection/>
    </xf>
    <xf numFmtId="180" fontId="120" fillId="34" borderId="12" xfId="0" applyNumberFormat="1" applyFont="1" applyFill="1" applyBorder="1" applyAlignment="1">
      <alignment horizontal="right" vertical="center" wrapText="1"/>
    </xf>
    <xf numFmtId="0" fontId="130" fillId="0" borderId="10" xfId="0" applyFont="1" applyFill="1" applyBorder="1" applyAlignment="1">
      <alignment horizontal="left" vertical="center" wrapText="1" indent="2"/>
    </xf>
    <xf numFmtId="180" fontId="5" fillId="0" borderId="10" xfId="55" applyNumberFormat="1" applyFont="1" applyFill="1" applyBorder="1" applyAlignment="1">
      <alignment horizontal="right" vertical="center" indent="1"/>
      <protection/>
    </xf>
    <xf numFmtId="0" fontId="39" fillId="0" borderId="10" xfId="55" applyFont="1" applyFill="1" applyBorder="1" applyAlignment="1">
      <alignment vertical="center" wrapText="1"/>
      <protection/>
    </xf>
    <xf numFmtId="0" fontId="7" fillId="0" borderId="10" xfId="55" applyFont="1" applyFill="1" applyBorder="1" applyAlignment="1">
      <alignment vertical="center" wrapText="1"/>
      <protection/>
    </xf>
    <xf numFmtId="0" fontId="4" fillId="0" borderId="16" xfId="0" applyFont="1" applyFill="1" applyBorder="1" applyAlignment="1">
      <alignment vertical="center"/>
    </xf>
    <xf numFmtId="0" fontId="4" fillId="0" borderId="16" xfId="0" applyFont="1" applyFill="1" applyBorder="1" applyAlignment="1">
      <alignment horizontal="right" vertical="center"/>
    </xf>
    <xf numFmtId="49" fontId="5" fillId="0" borderId="17" xfId="55" applyNumberFormat="1" applyFont="1" applyFill="1" applyBorder="1" applyAlignment="1">
      <alignment horizontal="center" vertical="center"/>
      <protection/>
    </xf>
    <xf numFmtId="0" fontId="123" fillId="0" borderId="10" xfId="0" applyFont="1" applyFill="1" applyBorder="1" applyAlignment="1">
      <alignment horizontal="left" vertical="center" wrapText="1"/>
    </xf>
    <xf numFmtId="0" fontId="123" fillId="0" borderId="10" xfId="0" applyFont="1" applyFill="1" applyBorder="1" applyAlignment="1">
      <alignment horizontal="left" vertical="center" wrapText="1"/>
    </xf>
    <xf numFmtId="180" fontId="5" fillId="40" borderId="10" xfId="55" applyNumberFormat="1" applyFont="1" applyFill="1" applyBorder="1" applyAlignment="1">
      <alignment horizontal="right" vertical="center"/>
      <protection/>
    </xf>
    <xf numFmtId="0" fontId="10" fillId="0" borderId="18" xfId="55" applyFont="1" applyFill="1" applyBorder="1" applyAlignment="1">
      <alignment vertical="center"/>
      <protection/>
    </xf>
    <xf numFmtId="0" fontId="10" fillId="0" borderId="18" xfId="55" applyFont="1" applyFill="1" applyBorder="1" applyAlignment="1">
      <alignment horizontal="right" vertical="center"/>
      <protection/>
    </xf>
    <xf numFmtId="0" fontId="10" fillId="0" borderId="19" xfId="55" applyFont="1" applyFill="1" applyBorder="1" applyAlignment="1">
      <alignment vertical="center"/>
      <protection/>
    </xf>
    <xf numFmtId="0" fontId="10" fillId="0" borderId="20" xfId="55" applyFont="1" applyFill="1" applyBorder="1" applyAlignment="1">
      <alignment vertical="center"/>
      <protection/>
    </xf>
    <xf numFmtId="0" fontId="10" fillId="0" borderId="21" xfId="55" applyFont="1" applyFill="1" applyBorder="1" applyAlignment="1">
      <alignment vertical="center"/>
      <protection/>
    </xf>
    <xf numFmtId="0" fontId="10" fillId="0" borderId="22" xfId="55" applyFont="1" applyFill="1" applyBorder="1" applyAlignment="1">
      <alignment vertical="center"/>
      <protection/>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23" xfId="0" applyFont="1" applyFill="1" applyBorder="1" applyAlignment="1">
      <alignment horizontal="center" vertical="center" wrapText="1"/>
    </xf>
    <xf numFmtId="180" fontId="131" fillId="0" borderId="10" xfId="55" applyNumberFormat="1" applyFont="1" applyFill="1" applyBorder="1" applyAlignment="1">
      <alignment horizontal="right" vertical="center" wrapText="1"/>
      <protection/>
    </xf>
    <xf numFmtId="180" fontId="131" fillId="0" borderId="12" xfId="55" applyNumberFormat="1" applyFont="1" applyFill="1" applyBorder="1" applyAlignment="1">
      <alignment horizontal="right" vertical="center" wrapText="1"/>
      <protection/>
    </xf>
    <xf numFmtId="180" fontId="131" fillId="0" borderId="13" xfId="55" applyNumberFormat="1" applyFont="1" applyFill="1" applyBorder="1" applyAlignment="1">
      <alignment horizontal="right" vertical="center"/>
      <protection/>
    </xf>
    <xf numFmtId="180" fontId="131" fillId="0" borderId="10" xfId="55" applyNumberFormat="1" applyFont="1" applyFill="1" applyBorder="1" applyAlignment="1">
      <alignment horizontal="right" vertical="center"/>
      <protection/>
    </xf>
    <xf numFmtId="180" fontId="131" fillId="0" borderId="10" xfId="55" applyNumberFormat="1" applyFont="1" applyFill="1" applyBorder="1" applyAlignment="1">
      <alignment vertical="center" wrapText="1"/>
      <protection/>
    </xf>
    <xf numFmtId="180" fontId="131" fillId="0" borderId="12" xfId="55" applyNumberFormat="1" applyFont="1" applyFill="1" applyBorder="1" applyAlignment="1">
      <alignment horizontal="right" vertical="center"/>
      <protection/>
    </xf>
    <xf numFmtId="0" fontId="131" fillId="0" borderId="0" xfId="55" applyFont="1" applyFill="1" applyBorder="1" applyAlignment="1">
      <alignment vertical="center"/>
      <protection/>
    </xf>
    <xf numFmtId="180" fontId="3" fillId="0" borderId="12" xfId="55" applyNumberFormat="1" applyFont="1" applyFill="1" applyBorder="1" applyAlignment="1">
      <alignment horizontal="right" vertical="center" wrapText="1"/>
      <protection/>
    </xf>
    <xf numFmtId="0" fontId="17" fillId="35" borderId="0" xfId="55" applyFont="1" applyFill="1" applyBorder="1" applyAlignment="1">
      <alignment vertical="center"/>
      <protection/>
    </xf>
    <xf numFmtId="180" fontId="18" fillId="35" borderId="10" xfId="55" applyNumberFormat="1" applyFont="1" applyFill="1" applyBorder="1" applyAlignment="1">
      <alignment horizontal="right" vertical="center" wrapText="1"/>
      <protection/>
    </xf>
    <xf numFmtId="180" fontId="18" fillId="35" borderId="12" xfId="55" applyNumberFormat="1" applyFont="1" applyFill="1" applyBorder="1" applyAlignment="1">
      <alignment horizontal="right" vertical="center" wrapText="1"/>
      <protection/>
    </xf>
    <xf numFmtId="180" fontId="18" fillId="35" borderId="10" xfId="55" applyNumberFormat="1" applyFont="1" applyFill="1" applyBorder="1" applyAlignment="1">
      <alignment vertical="center" wrapText="1"/>
      <protection/>
    </xf>
    <xf numFmtId="180" fontId="5" fillId="35" borderId="10" xfId="55" applyNumberFormat="1" applyFont="1" applyFill="1" applyBorder="1" applyAlignment="1">
      <alignment horizontal="right" vertical="center"/>
      <protection/>
    </xf>
    <xf numFmtId="180" fontId="5" fillId="35" borderId="12" xfId="55" applyNumberFormat="1" applyFont="1" applyFill="1" applyBorder="1" applyAlignment="1">
      <alignment horizontal="right" vertical="center"/>
      <protection/>
    </xf>
    <xf numFmtId="180" fontId="5" fillId="35" borderId="13" xfId="55" applyNumberFormat="1" applyFont="1" applyFill="1" applyBorder="1" applyAlignment="1">
      <alignment horizontal="right" vertical="center"/>
      <protection/>
    </xf>
    <xf numFmtId="0" fontId="5" fillId="35" borderId="0" xfId="55" applyFont="1" applyFill="1" applyBorder="1" applyAlignment="1">
      <alignment vertical="center"/>
      <protection/>
    </xf>
    <xf numFmtId="0" fontId="4" fillId="0" borderId="0" xfId="0" applyFont="1" applyFill="1" applyBorder="1" applyAlignment="1">
      <alignment horizontal="right"/>
    </xf>
    <xf numFmtId="0" fontId="4" fillId="0" borderId="0" xfId="0" applyFont="1" applyFill="1" applyBorder="1" applyAlignment="1">
      <alignment horizontal="right" vertical="top"/>
    </xf>
    <xf numFmtId="182" fontId="114" fillId="34" borderId="10" xfId="0" applyNumberFormat="1" applyFont="1" applyFill="1" applyBorder="1" applyAlignment="1">
      <alignment horizontal="right" vertical="center"/>
    </xf>
    <xf numFmtId="182" fontId="110" fillId="0" borderId="10" xfId="0" applyNumberFormat="1" applyFont="1" applyBorder="1" applyAlignment="1">
      <alignment horizontal="right" vertical="center"/>
    </xf>
    <xf numFmtId="182" fontId="117" fillId="0" borderId="10" xfId="0" applyNumberFormat="1" applyFont="1" applyBorder="1" applyAlignment="1">
      <alignment horizontal="right" vertical="center"/>
    </xf>
    <xf numFmtId="182" fontId="116" fillId="35" borderId="10" xfId="0" applyNumberFormat="1" applyFont="1" applyFill="1" applyBorder="1" applyAlignment="1">
      <alignment horizontal="right" vertical="center"/>
    </xf>
    <xf numFmtId="182" fontId="127" fillId="0" borderId="10" xfId="0" applyNumberFormat="1" applyFont="1" applyBorder="1" applyAlignment="1">
      <alignment horizontal="right" vertical="center"/>
    </xf>
    <xf numFmtId="182" fontId="112" fillId="34" borderId="10" xfId="0" applyNumberFormat="1" applyFont="1" applyFill="1" applyBorder="1" applyAlignment="1">
      <alignment horizontal="right" vertical="center"/>
    </xf>
    <xf numFmtId="182" fontId="112" fillId="0" borderId="10" xfId="0" applyNumberFormat="1" applyFont="1" applyBorder="1" applyAlignment="1">
      <alignment horizontal="right" vertical="center"/>
    </xf>
    <xf numFmtId="182" fontId="118" fillId="0" borderId="10" xfId="0" applyNumberFormat="1" applyFont="1" applyBorder="1" applyAlignment="1">
      <alignment horizontal="right" vertical="center"/>
    </xf>
    <xf numFmtId="182" fontId="116" fillId="0" borderId="10" xfId="0" applyNumberFormat="1" applyFont="1" applyBorder="1" applyAlignment="1">
      <alignment horizontal="right" vertical="center"/>
    </xf>
    <xf numFmtId="182" fontId="110" fillId="35" borderId="10" xfId="0" applyNumberFormat="1" applyFont="1" applyFill="1" applyBorder="1" applyAlignment="1">
      <alignment horizontal="right" vertical="center"/>
    </xf>
    <xf numFmtId="182" fontId="127" fillId="0" borderId="10" xfId="0" applyNumberFormat="1" applyFont="1" applyFill="1" applyBorder="1" applyAlignment="1">
      <alignment horizontal="right" vertical="center"/>
    </xf>
    <xf numFmtId="182" fontId="110" fillId="0" borderId="10" xfId="0" applyNumberFormat="1" applyFont="1" applyFill="1" applyBorder="1" applyAlignment="1">
      <alignment horizontal="right" vertical="center"/>
    </xf>
    <xf numFmtId="182" fontId="117" fillId="0" borderId="10" xfId="0" applyNumberFormat="1" applyFont="1" applyFill="1" applyBorder="1" applyAlignment="1">
      <alignment horizontal="right" vertical="center"/>
    </xf>
    <xf numFmtId="182" fontId="113" fillId="0" borderId="10" xfId="0" applyNumberFormat="1" applyFont="1" applyBorder="1" applyAlignment="1">
      <alignment horizontal="right" vertical="center"/>
    </xf>
    <xf numFmtId="182" fontId="116" fillId="0" borderId="10" xfId="0" applyNumberFormat="1" applyFont="1" applyFill="1" applyBorder="1" applyAlignment="1">
      <alignment horizontal="right" vertical="center"/>
    </xf>
    <xf numFmtId="182" fontId="6" fillId="0" borderId="10" xfId="55" applyNumberFormat="1" applyFont="1" applyFill="1" applyBorder="1" applyAlignment="1">
      <alignment horizontal="right" vertical="center" wrapText="1"/>
      <protection/>
    </xf>
    <xf numFmtId="182" fontId="110" fillId="0" borderId="10" xfId="0" applyNumberFormat="1" applyFont="1" applyFill="1" applyBorder="1" applyAlignment="1">
      <alignment horizontal="right" vertical="center" wrapText="1"/>
    </xf>
    <xf numFmtId="182" fontId="6" fillId="0" borderId="10" xfId="55" applyNumberFormat="1" applyFont="1" applyFill="1" applyBorder="1" applyAlignment="1">
      <alignment horizontal="right" vertical="center"/>
      <protection/>
    </xf>
    <xf numFmtId="182" fontId="7" fillId="0" borderId="10" xfId="55" applyNumberFormat="1" applyFont="1" applyFill="1" applyBorder="1" applyAlignment="1">
      <alignment horizontal="right" vertical="center" wrapText="1" indent="2"/>
      <protection/>
    </xf>
    <xf numFmtId="182" fontId="114" fillId="0" borderId="10" xfId="0" applyNumberFormat="1" applyFont="1" applyFill="1" applyBorder="1" applyAlignment="1">
      <alignment horizontal="right" vertical="center" wrapText="1"/>
    </xf>
    <xf numFmtId="182" fontId="8" fillId="0" borderId="10" xfId="55" applyNumberFormat="1" applyFont="1" applyFill="1" applyBorder="1" applyAlignment="1">
      <alignment horizontal="right" vertical="center" wrapText="1"/>
      <protection/>
    </xf>
    <xf numFmtId="182" fontId="112" fillId="0" borderId="10" xfId="0" applyNumberFormat="1" applyFont="1" applyFill="1" applyBorder="1" applyAlignment="1">
      <alignment horizontal="right" vertical="center" wrapText="1"/>
    </xf>
    <xf numFmtId="180" fontId="0" fillId="0" borderId="0" xfId="0" applyNumberFormat="1" applyAlignment="1">
      <alignment/>
    </xf>
    <xf numFmtId="49" fontId="39" fillId="0" borderId="10" xfId="55" applyNumberFormat="1" applyFont="1" applyFill="1" applyBorder="1" applyAlignment="1">
      <alignment horizontal="center" vertical="center" wrapText="1"/>
      <protection/>
    </xf>
    <xf numFmtId="0" fontId="32" fillId="0" borderId="23" xfId="0" applyFont="1" applyFill="1" applyBorder="1" applyAlignment="1">
      <alignment horizontal="center" vertical="center"/>
    </xf>
    <xf numFmtId="0" fontId="41" fillId="33" borderId="10" xfId="55" applyFont="1" applyFill="1" applyBorder="1" applyAlignment="1">
      <alignment vertical="center" wrapText="1"/>
      <protection/>
    </xf>
    <xf numFmtId="49" fontId="42" fillId="33" borderId="10" xfId="55" applyNumberFormat="1" applyFont="1" applyFill="1" applyBorder="1" applyAlignment="1">
      <alignment horizontal="center" vertical="center"/>
      <protection/>
    </xf>
    <xf numFmtId="182" fontId="132" fillId="33" borderId="10" xfId="0" applyNumberFormat="1" applyFont="1" applyFill="1" applyBorder="1" applyAlignment="1">
      <alignment horizontal="right" vertical="center"/>
    </xf>
    <xf numFmtId="0" fontId="43" fillId="39" borderId="10" xfId="55" applyFont="1" applyFill="1" applyBorder="1" applyAlignment="1">
      <alignment horizontal="left" vertical="center" wrapText="1"/>
      <protection/>
    </xf>
    <xf numFmtId="182" fontId="133" fillId="39" borderId="10" xfId="0" applyNumberFormat="1" applyFont="1" applyFill="1" applyBorder="1" applyAlignment="1">
      <alignment horizontal="right" vertical="center"/>
    </xf>
    <xf numFmtId="180" fontId="42" fillId="33" borderId="10" xfId="55" applyNumberFormat="1" applyFont="1" applyFill="1" applyBorder="1" applyAlignment="1">
      <alignment horizontal="left" vertical="center"/>
      <protection/>
    </xf>
    <xf numFmtId="0" fontId="42" fillId="33" borderId="10" xfId="55" applyFont="1" applyFill="1" applyBorder="1" applyAlignment="1">
      <alignment horizontal="center" vertical="center"/>
      <protection/>
    </xf>
    <xf numFmtId="49" fontId="42" fillId="9" borderId="10" xfId="55" applyNumberFormat="1" applyFont="1" applyFill="1" applyBorder="1" applyAlignment="1">
      <alignment horizontal="left" vertical="center"/>
      <protection/>
    </xf>
    <xf numFmtId="49" fontId="43" fillId="9" borderId="10" xfId="55" applyNumberFormat="1" applyFont="1" applyFill="1" applyBorder="1" applyAlignment="1">
      <alignment horizontal="center" vertical="center"/>
      <protection/>
    </xf>
    <xf numFmtId="182" fontId="132" fillId="9" borderId="10" xfId="0" applyNumberFormat="1" applyFont="1" applyFill="1" applyBorder="1" applyAlignment="1">
      <alignment horizontal="right" vertical="center"/>
    </xf>
    <xf numFmtId="180" fontId="43" fillId="33" borderId="10" xfId="55" applyNumberFormat="1" applyFont="1" applyFill="1" applyBorder="1" applyAlignment="1">
      <alignment horizontal="left" vertical="center" wrapText="1"/>
      <protection/>
    </xf>
    <xf numFmtId="49" fontId="43" fillId="33" borderId="10" xfId="55" applyNumberFormat="1" applyFont="1" applyFill="1" applyBorder="1" applyAlignment="1">
      <alignment horizontal="center" vertical="center"/>
      <protection/>
    </xf>
    <xf numFmtId="182" fontId="133" fillId="33" borderId="10" xfId="0" applyNumberFormat="1" applyFont="1" applyFill="1" applyBorder="1" applyAlignment="1">
      <alignment horizontal="right" vertical="center"/>
    </xf>
    <xf numFmtId="180" fontId="44" fillId="33" borderId="10" xfId="55" applyNumberFormat="1" applyFont="1" applyFill="1" applyBorder="1" applyAlignment="1">
      <alignment horizontal="left" vertical="center" wrapText="1"/>
      <protection/>
    </xf>
    <xf numFmtId="49" fontId="44" fillId="33" borderId="10" xfId="55" applyNumberFormat="1" applyFont="1" applyFill="1" applyBorder="1" applyAlignment="1">
      <alignment horizontal="center" vertical="center"/>
      <protection/>
    </xf>
    <xf numFmtId="49" fontId="42" fillId="9" borderId="10" xfId="55" applyNumberFormat="1" applyFont="1" applyFill="1" applyBorder="1" applyAlignment="1">
      <alignment horizontal="center" vertical="center"/>
      <protection/>
    </xf>
    <xf numFmtId="182" fontId="133" fillId="0" borderId="10" xfId="0" applyNumberFormat="1" applyFont="1" applyBorder="1" applyAlignment="1">
      <alignment horizontal="right" vertical="center"/>
    </xf>
    <xf numFmtId="182" fontId="134" fillId="0" borderId="10" xfId="0" applyNumberFormat="1" applyFont="1" applyBorder="1" applyAlignment="1">
      <alignment horizontal="right" vertical="center"/>
    </xf>
    <xf numFmtId="0" fontId="44" fillId="0" borderId="10" xfId="55" applyFont="1" applyFill="1" applyBorder="1" applyAlignment="1">
      <alignment vertical="center" wrapText="1"/>
      <protection/>
    </xf>
    <xf numFmtId="49" fontId="43" fillId="0" borderId="10" xfId="55" applyNumberFormat="1" applyFont="1" applyFill="1" applyBorder="1" applyAlignment="1">
      <alignment horizontal="center" vertical="center"/>
      <protection/>
    </xf>
    <xf numFmtId="0" fontId="122" fillId="0" borderId="10" xfId="0" applyFont="1" applyFill="1" applyBorder="1" applyAlignment="1">
      <alignment horizontal="left" vertical="center" wrapText="1"/>
    </xf>
    <xf numFmtId="0" fontId="135" fillId="0" borderId="10" xfId="0" applyFont="1" applyFill="1" applyBorder="1" applyAlignment="1">
      <alignment horizontal="left" vertical="center" wrapText="1"/>
    </xf>
    <xf numFmtId="0" fontId="122" fillId="0" borderId="10" xfId="0" applyFont="1" applyFill="1" applyBorder="1" applyAlignment="1">
      <alignment horizontal="left" vertical="center" wrapText="1"/>
    </xf>
    <xf numFmtId="182" fontId="41" fillId="33" borderId="10" xfId="55" applyNumberFormat="1" applyFont="1" applyFill="1" applyBorder="1" applyAlignment="1">
      <alignment horizontal="right" vertical="center" wrapText="1"/>
      <protection/>
    </xf>
    <xf numFmtId="182" fontId="43" fillId="39" borderId="10" xfId="55" applyNumberFormat="1" applyFont="1" applyFill="1" applyBorder="1" applyAlignment="1">
      <alignment horizontal="right" vertical="center" wrapText="1"/>
      <protection/>
    </xf>
    <xf numFmtId="182" fontId="42" fillId="33" borderId="10" xfId="55" applyNumberFormat="1" applyFont="1" applyFill="1" applyBorder="1" applyAlignment="1">
      <alignment horizontal="right" vertical="center"/>
      <protection/>
    </xf>
    <xf numFmtId="182" fontId="42" fillId="9" borderId="10" xfId="55" applyNumberFormat="1" applyFont="1" applyFill="1" applyBorder="1" applyAlignment="1">
      <alignment horizontal="right" vertical="center"/>
      <protection/>
    </xf>
    <xf numFmtId="182" fontId="43" fillId="33" borderId="10" xfId="55" applyNumberFormat="1" applyFont="1" applyFill="1" applyBorder="1" applyAlignment="1">
      <alignment horizontal="right" vertical="center" wrapText="1"/>
      <protection/>
    </xf>
    <xf numFmtId="182" fontId="44" fillId="33" borderId="10" xfId="55" applyNumberFormat="1" applyFont="1" applyFill="1" applyBorder="1" applyAlignment="1">
      <alignment horizontal="right" vertical="center" wrapText="1"/>
      <protection/>
    </xf>
    <xf numFmtId="0" fontId="127" fillId="0" borderId="0" xfId="0" applyFont="1" applyAlignment="1">
      <alignment horizontal="right"/>
    </xf>
    <xf numFmtId="0" fontId="136" fillId="0" borderId="0" xfId="0" applyFont="1" applyAlignment="1">
      <alignment/>
    </xf>
    <xf numFmtId="49" fontId="39" fillId="0" borderId="10" xfId="55" applyNumberFormat="1" applyFont="1" applyFill="1" applyBorder="1" applyAlignment="1">
      <alignment horizontal="center" vertical="center"/>
      <protection/>
    </xf>
    <xf numFmtId="182" fontId="7" fillId="0" borderId="10" xfId="0" applyNumberFormat="1" applyFont="1" applyBorder="1" applyAlignment="1">
      <alignment horizontal="right" vertical="center"/>
    </xf>
    <xf numFmtId="0" fontId="35" fillId="0" borderId="10" xfId="55" applyFont="1" applyFill="1" applyBorder="1" applyAlignment="1">
      <alignment vertical="center" wrapText="1"/>
      <protection/>
    </xf>
    <xf numFmtId="182" fontId="35" fillId="0" borderId="10" xfId="0" applyNumberFormat="1" applyFont="1" applyBorder="1" applyAlignment="1">
      <alignment horizontal="right" vertical="center"/>
    </xf>
    <xf numFmtId="49" fontId="35" fillId="0" borderId="10" xfId="55" applyNumberFormat="1" applyFont="1" applyFill="1" applyBorder="1" applyAlignment="1">
      <alignment horizontal="center" vertical="center"/>
      <protection/>
    </xf>
    <xf numFmtId="182" fontId="39" fillId="0" borderId="10" xfId="0" applyNumberFormat="1" applyFont="1" applyBorder="1" applyAlignment="1">
      <alignment horizontal="right" vertical="center"/>
    </xf>
    <xf numFmtId="49" fontId="42" fillId="39" borderId="10" xfId="55" applyNumberFormat="1" applyFont="1" applyFill="1" applyBorder="1" applyAlignment="1">
      <alignment horizontal="center" vertical="center" wrapText="1"/>
      <protection/>
    </xf>
    <xf numFmtId="0" fontId="0" fillId="0" borderId="0" xfId="0" applyFill="1" applyAlignment="1">
      <alignment/>
    </xf>
    <xf numFmtId="0" fontId="42" fillId="0" borderId="10" xfId="55" applyFont="1" applyFill="1" applyBorder="1" applyAlignment="1">
      <alignment horizontal="center" vertical="center"/>
      <protection/>
    </xf>
    <xf numFmtId="182" fontId="132" fillId="0" borderId="10" xfId="0" applyNumberFormat="1" applyFont="1" applyFill="1" applyBorder="1" applyAlignment="1">
      <alignment horizontal="right" vertical="center"/>
    </xf>
    <xf numFmtId="180" fontId="111" fillId="0" borderId="10" xfId="0" applyNumberFormat="1" applyFont="1" applyFill="1" applyBorder="1" applyAlignment="1">
      <alignment horizontal="right" vertical="center"/>
    </xf>
    <xf numFmtId="0" fontId="35" fillId="0" borderId="10" xfId="55" applyFont="1" applyFill="1" applyBorder="1" applyAlignment="1">
      <alignment horizontal="center" vertical="center" wrapText="1"/>
      <protection/>
    </xf>
    <xf numFmtId="180" fontId="5" fillId="0" borderId="17" xfId="55" applyNumberFormat="1" applyFont="1" applyFill="1" applyBorder="1" applyAlignment="1">
      <alignment vertical="center" wrapText="1"/>
      <protection/>
    </xf>
    <xf numFmtId="180" fontId="5" fillId="37" borderId="23" xfId="55" applyNumberFormat="1" applyFont="1" applyFill="1" applyBorder="1" applyAlignment="1">
      <alignment horizontal="right" vertical="center"/>
      <protection/>
    </xf>
    <xf numFmtId="182" fontId="110" fillId="38" borderId="10" xfId="0" applyNumberFormat="1" applyFont="1" applyFill="1" applyBorder="1" applyAlignment="1">
      <alignment horizontal="right" vertical="center" wrapText="1"/>
    </xf>
    <xf numFmtId="182" fontId="110" fillId="38" borderId="10" xfId="0" applyNumberFormat="1" applyFont="1" applyFill="1" applyBorder="1" applyAlignment="1">
      <alignment horizontal="right" vertical="center"/>
    </xf>
    <xf numFmtId="180" fontId="23" fillId="39" borderId="13" xfId="55" applyNumberFormat="1" applyFont="1" applyFill="1" applyBorder="1" applyAlignment="1">
      <alignment horizontal="right" vertical="center"/>
      <protection/>
    </xf>
    <xf numFmtId="180" fontId="23" fillId="39" borderId="10" xfId="55" applyNumberFormat="1" applyFont="1" applyFill="1" applyBorder="1" applyAlignment="1">
      <alignment horizontal="right" vertical="center"/>
      <protection/>
    </xf>
    <xf numFmtId="180" fontId="120" fillId="39" borderId="10" xfId="0" applyNumberFormat="1" applyFont="1" applyFill="1" applyBorder="1" applyAlignment="1">
      <alignment horizontal="right" vertical="center" wrapText="1"/>
    </xf>
    <xf numFmtId="180" fontId="28" fillId="39" borderId="10" xfId="55" applyNumberFormat="1" applyFont="1" applyFill="1" applyBorder="1" applyAlignment="1">
      <alignment horizontal="right" vertical="center"/>
      <protection/>
    </xf>
    <xf numFmtId="180" fontId="23" fillId="39" borderId="12" xfId="55" applyNumberFormat="1" applyFont="1" applyFill="1" applyBorder="1" applyAlignment="1">
      <alignment horizontal="right" vertical="center"/>
      <protection/>
    </xf>
    <xf numFmtId="180" fontId="8" fillId="12" borderId="10" xfId="55" applyNumberFormat="1" applyFont="1" applyFill="1" applyBorder="1" applyAlignment="1">
      <alignment horizontal="right" vertical="center" wrapText="1"/>
      <protection/>
    </xf>
    <xf numFmtId="180" fontId="8" fillId="12" borderId="12" xfId="55" applyNumberFormat="1" applyFont="1" applyFill="1" applyBorder="1" applyAlignment="1">
      <alignment horizontal="right" vertical="center" wrapText="1"/>
      <protection/>
    </xf>
    <xf numFmtId="180" fontId="8" fillId="12" borderId="10" xfId="55" applyNumberFormat="1" applyFont="1" applyFill="1" applyBorder="1" applyAlignment="1">
      <alignment vertical="center" wrapText="1"/>
      <protection/>
    </xf>
    <xf numFmtId="180" fontId="28" fillId="12" borderId="10" xfId="55" applyNumberFormat="1" applyFont="1" applyFill="1" applyBorder="1" applyAlignment="1">
      <alignment horizontal="right" vertical="center"/>
      <protection/>
    </xf>
    <xf numFmtId="180" fontId="28" fillId="12" borderId="12" xfId="55" applyNumberFormat="1" applyFont="1" applyFill="1" applyBorder="1" applyAlignment="1">
      <alignment horizontal="right" vertical="center"/>
      <protection/>
    </xf>
    <xf numFmtId="180" fontId="23" fillId="12" borderId="12" xfId="55" applyNumberFormat="1" applyFont="1" applyFill="1" applyBorder="1" applyAlignment="1">
      <alignment horizontal="right" vertical="center"/>
      <protection/>
    </xf>
    <xf numFmtId="180" fontId="23" fillId="12" borderId="10" xfId="55" applyNumberFormat="1" applyFont="1" applyFill="1" applyBorder="1" applyAlignment="1">
      <alignment vertical="center"/>
      <protection/>
    </xf>
    <xf numFmtId="180" fontId="13" fillId="13" borderId="10" xfId="55" applyNumberFormat="1" applyFont="1" applyFill="1" applyBorder="1" applyAlignment="1">
      <alignment horizontal="right" vertical="center"/>
      <protection/>
    </xf>
    <xf numFmtId="180" fontId="13" fillId="13" borderId="12" xfId="55" applyNumberFormat="1" applyFont="1" applyFill="1" applyBorder="1" applyAlignment="1">
      <alignment horizontal="right" vertical="center"/>
      <protection/>
    </xf>
    <xf numFmtId="180" fontId="13" fillId="13" borderId="10" xfId="55" applyNumberFormat="1" applyFont="1" applyFill="1" applyBorder="1" applyAlignment="1">
      <alignment vertical="center"/>
      <protection/>
    </xf>
    <xf numFmtId="180" fontId="13" fillId="13" borderId="13" xfId="55" applyNumberFormat="1" applyFont="1" applyFill="1" applyBorder="1" applyAlignment="1">
      <alignment horizontal="right" vertical="center"/>
      <protection/>
    </xf>
    <xf numFmtId="180" fontId="13" fillId="13" borderId="10" xfId="55" applyNumberFormat="1" applyFont="1" applyFill="1" applyBorder="1" applyAlignment="1">
      <alignment horizontal="right" vertical="center" wrapText="1"/>
      <protection/>
    </xf>
    <xf numFmtId="180" fontId="24" fillId="33" borderId="13" xfId="55" applyNumberFormat="1" applyFont="1" applyFill="1" applyBorder="1" applyAlignment="1">
      <alignment horizontal="right" vertical="center"/>
      <protection/>
    </xf>
    <xf numFmtId="180" fontId="24" fillId="33" borderId="10" xfId="55" applyNumberFormat="1" applyFont="1" applyFill="1" applyBorder="1" applyAlignment="1">
      <alignment horizontal="right" vertical="center"/>
      <protection/>
    </xf>
    <xf numFmtId="180" fontId="137" fillId="33" borderId="10" xfId="0" applyNumberFormat="1" applyFont="1" applyFill="1" applyBorder="1" applyAlignment="1">
      <alignment horizontal="right" vertical="center" wrapText="1"/>
    </xf>
    <xf numFmtId="180" fontId="22" fillId="33" borderId="10" xfId="55" applyNumberFormat="1" applyFont="1" applyFill="1" applyBorder="1" applyAlignment="1">
      <alignment horizontal="right" vertical="center"/>
      <protection/>
    </xf>
    <xf numFmtId="180" fontId="138" fillId="33" borderId="10" xfId="0" applyNumberFormat="1" applyFont="1" applyFill="1" applyBorder="1" applyAlignment="1">
      <alignment horizontal="right" vertical="center" wrapText="1"/>
    </xf>
    <xf numFmtId="180" fontId="138" fillId="33" borderId="10" xfId="0" applyNumberFormat="1" applyFont="1" applyFill="1" applyBorder="1" applyAlignment="1">
      <alignment horizontal="right" vertical="center" wrapText="1"/>
    </xf>
    <xf numFmtId="180" fontId="29" fillId="9" borderId="13" xfId="55" applyNumberFormat="1" applyFont="1" applyFill="1" applyBorder="1" applyAlignment="1">
      <alignment horizontal="right" vertical="center"/>
      <protection/>
    </xf>
    <xf numFmtId="180" fontId="29" fillId="9" borderId="10" xfId="55" applyNumberFormat="1" applyFont="1" applyFill="1" applyBorder="1" applyAlignment="1">
      <alignment horizontal="right" vertical="center"/>
      <protection/>
    </xf>
    <xf numFmtId="180" fontId="29" fillId="9" borderId="12" xfId="55" applyNumberFormat="1" applyFont="1" applyFill="1" applyBorder="1" applyAlignment="1">
      <alignment horizontal="right" vertical="center"/>
      <protection/>
    </xf>
    <xf numFmtId="180" fontId="29" fillId="9" borderId="10" xfId="55" applyNumberFormat="1" applyFont="1" applyFill="1" applyBorder="1" applyAlignment="1">
      <alignment vertical="center"/>
      <protection/>
    </xf>
    <xf numFmtId="180" fontId="24" fillId="33" borderId="10" xfId="55" applyNumberFormat="1" applyFont="1" applyFill="1" applyBorder="1" applyAlignment="1">
      <alignment horizontal="right" vertical="center" wrapText="1"/>
      <protection/>
    </xf>
    <xf numFmtId="180" fontId="24" fillId="33" borderId="12" xfId="55" applyNumberFormat="1" applyFont="1" applyFill="1" applyBorder="1" applyAlignment="1">
      <alignment horizontal="right" vertical="center" wrapText="1"/>
      <protection/>
    </xf>
    <xf numFmtId="180" fontId="24" fillId="33" borderId="10" xfId="55" applyNumberFormat="1" applyFont="1" applyFill="1" applyBorder="1" applyAlignment="1">
      <alignment vertical="center" wrapText="1"/>
      <protection/>
    </xf>
    <xf numFmtId="180" fontId="24" fillId="33" borderId="12" xfId="55" applyNumberFormat="1" applyFont="1" applyFill="1" applyBorder="1" applyAlignment="1">
      <alignment horizontal="right" vertical="center"/>
      <protection/>
    </xf>
    <xf numFmtId="180" fontId="27" fillId="33" borderId="24" xfId="55" applyNumberFormat="1" applyFont="1" applyFill="1" applyBorder="1" applyAlignment="1">
      <alignment horizontal="right" vertical="center"/>
      <protection/>
    </xf>
    <xf numFmtId="180" fontId="27" fillId="33" borderId="14" xfId="55" applyNumberFormat="1" applyFont="1" applyFill="1" applyBorder="1" applyAlignment="1">
      <alignment horizontal="right" vertical="center"/>
      <protection/>
    </xf>
    <xf numFmtId="180" fontId="24" fillId="33" borderId="14" xfId="55" applyNumberFormat="1" applyFont="1" applyFill="1" applyBorder="1" applyAlignment="1">
      <alignment horizontal="right" vertical="center" wrapText="1"/>
      <protection/>
    </xf>
    <xf numFmtId="180" fontId="27" fillId="33" borderId="14" xfId="55" applyNumberFormat="1" applyFont="1" applyFill="1" applyBorder="1" applyAlignment="1">
      <alignment horizontal="right" vertical="center" wrapText="1"/>
      <protection/>
    </xf>
    <xf numFmtId="180" fontId="27" fillId="33" borderId="15" xfId="55" applyNumberFormat="1" applyFont="1" applyFill="1" applyBorder="1" applyAlignment="1">
      <alignment horizontal="right" vertical="center" wrapText="1"/>
      <protection/>
    </xf>
    <xf numFmtId="180" fontId="27" fillId="33" borderId="14" xfId="55" applyNumberFormat="1" applyFont="1" applyFill="1" applyBorder="1" applyAlignment="1">
      <alignment vertical="center" wrapText="1"/>
      <protection/>
    </xf>
    <xf numFmtId="180" fontId="27" fillId="33" borderId="15" xfId="55" applyNumberFormat="1" applyFont="1" applyFill="1" applyBorder="1" applyAlignment="1">
      <alignment horizontal="right" vertical="center"/>
      <protection/>
    </xf>
    <xf numFmtId="180" fontId="40" fillId="33" borderId="14" xfId="55" applyNumberFormat="1" applyFont="1" applyFill="1" applyBorder="1" applyAlignment="1">
      <alignment horizontal="right" vertical="center"/>
      <protection/>
    </xf>
    <xf numFmtId="180" fontId="22" fillId="33" borderId="23" xfId="55" applyNumberFormat="1" applyFont="1" applyFill="1" applyBorder="1" applyAlignment="1">
      <alignment horizontal="right" vertical="center" wrapText="1"/>
      <protection/>
    </xf>
    <xf numFmtId="180" fontId="139" fillId="0" borderId="10" xfId="55" applyNumberFormat="1" applyFont="1" applyFill="1" applyBorder="1" applyAlignment="1">
      <alignment horizontal="right" vertical="center"/>
      <protection/>
    </xf>
    <xf numFmtId="0" fontId="37" fillId="0" borderId="10" xfId="0" applyFont="1" applyFill="1" applyBorder="1" applyAlignment="1">
      <alignment horizontal="center" vertical="center" wrapText="1"/>
    </xf>
    <xf numFmtId="180" fontId="8" fillId="34" borderId="10" xfId="55" applyNumberFormat="1" applyFont="1" applyFill="1" applyBorder="1" applyAlignment="1">
      <alignment horizontal="right" vertical="center"/>
      <protection/>
    </xf>
    <xf numFmtId="180" fontId="8" fillId="34" borderId="12" xfId="55" applyNumberFormat="1" applyFont="1" applyFill="1" applyBorder="1" applyAlignment="1">
      <alignment horizontal="right" vertical="center"/>
      <protection/>
    </xf>
    <xf numFmtId="0" fontId="39" fillId="0" borderId="0" xfId="55" applyFont="1" applyFill="1" applyBorder="1" applyAlignment="1">
      <alignment vertical="center"/>
      <protection/>
    </xf>
    <xf numFmtId="0" fontId="0" fillId="0" borderId="0" xfId="0" applyFont="1" applyFill="1" applyAlignment="1">
      <alignment/>
    </xf>
    <xf numFmtId="0" fontId="39" fillId="0" borderId="10" xfId="55" applyFont="1" applyFill="1" applyBorder="1" applyAlignment="1">
      <alignment horizontal="left" vertical="center" wrapText="1"/>
      <protection/>
    </xf>
    <xf numFmtId="14" fontId="0" fillId="0" borderId="0" xfId="0" applyNumberFormat="1" applyAlignment="1">
      <alignment/>
    </xf>
    <xf numFmtId="0" fontId="47" fillId="0" borderId="10" xfId="55" applyFont="1" applyFill="1" applyBorder="1" applyAlignment="1">
      <alignment horizontal="left" vertical="center" wrapText="1"/>
      <protection/>
    </xf>
    <xf numFmtId="0" fontId="0" fillId="0" borderId="10" xfId="0" applyFont="1" applyFill="1" applyBorder="1" applyAlignment="1">
      <alignment/>
    </xf>
    <xf numFmtId="0" fontId="0" fillId="0" borderId="25" xfId="0" applyFill="1" applyBorder="1" applyAlignment="1">
      <alignment/>
    </xf>
    <xf numFmtId="0" fontId="39" fillId="0" borderId="0" xfId="55" applyFont="1" applyFill="1" applyBorder="1" applyAlignment="1">
      <alignment horizontal="left" vertical="center" wrapText="1"/>
      <protection/>
    </xf>
    <xf numFmtId="0" fontId="18" fillId="0" borderId="0" xfId="55" applyFont="1" applyFill="1" applyBorder="1" applyAlignment="1">
      <alignment vertical="center" wrapText="1"/>
      <protection/>
    </xf>
    <xf numFmtId="0" fontId="121" fillId="0" borderId="0" xfId="0" applyFont="1" applyFill="1" applyBorder="1" applyAlignment="1">
      <alignment horizontal="left" vertical="center" wrapText="1"/>
    </xf>
    <xf numFmtId="0" fontId="0" fillId="0" borderId="0" xfId="0" applyBorder="1" applyAlignment="1">
      <alignment/>
    </xf>
    <xf numFmtId="0" fontId="0" fillId="0" borderId="0" xfId="0" applyAlignment="1">
      <alignment horizontal="center"/>
    </xf>
    <xf numFmtId="183" fontId="0" fillId="0" borderId="0" xfId="0" applyNumberFormat="1" applyAlignment="1">
      <alignment/>
    </xf>
    <xf numFmtId="0" fontId="39" fillId="0" borderId="0" xfId="55" applyFont="1" applyFill="1" applyBorder="1" applyAlignment="1">
      <alignment vertical="center" wrapText="1"/>
      <protection/>
    </xf>
    <xf numFmtId="180" fontId="0" fillId="0" borderId="0" xfId="0" applyNumberFormat="1" applyBorder="1" applyAlignment="1">
      <alignment/>
    </xf>
    <xf numFmtId="0" fontId="0" fillId="0" borderId="10" xfId="0" applyFill="1" applyBorder="1" applyAlignment="1">
      <alignment/>
    </xf>
    <xf numFmtId="0" fontId="140" fillId="0" borderId="10" xfId="0" applyFont="1" applyFill="1" applyBorder="1" applyAlignment="1">
      <alignment/>
    </xf>
    <xf numFmtId="0" fontId="47" fillId="0" borderId="0" xfId="55" applyFont="1" applyFill="1" applyBorder="1" applyAlignment="1">
      <alignment horizontal="left" vertical="center" wrapText="1"/>
      <protection/>
    </xf>
    <xf numFmtId="0" fontId="140" fillId="0" borderId="0" xfId="0" applyFont="1" applyBorder="1" applyAlignment="1">
      <alignment/>
    </xf>
    <xf numFmtId="0" fontId="47" fillId="35" borderId="0" xfId="55" applyFont="1" applyFill="1" applyBorder="1" applyAlignment="1">
      <alignment horizontal="left" vertical="center" wrapText="1"/>
      <protection/>
    </xf>
    <xf numFmtId="0" fontId="15" fillId="0" borderId="10" xfId="55" applyFont="1" applyFill="1" applyBorder="1" applyAlignment="1">
      <alignment horizontal="left" vertical="center" wrapText="1"/>
      <protection/>
    </xf>
    <xf numFmtId="0" fontId="15" fillId="0" borderId="10" xfId="55" applyFont="1" applyFill="1" applyBorder="1" applyAlignment="1">
      <alignment vertical="center" wrapText="1"/>
      <protection/>
    </xf>
    <xf numFmtId="182" fontId="0" fillId="0" borderId="0" xfId="0" applyNumberFormat="1" applyAlignment="1">
      <alignment/>
    </xf>
    <xf numFmtId="0" fontId="0" fillId="0" borderId="0" xfId="0" applyAlignment="1">
      <alignment wrapText="1"/>
    </xf>
    <xf numFmtId="180" fontId="5" fillId="0" borderId="23" xfId="55" applyNumberFormat="1" applyFont="1" applyFill="1" applyBorder="1" applyAlignment="1">
      <alignment horizontal="right" vertical="center"/>
      <protection/>
    </xf>
    <xf numFmtId="180" fontId="24" fillId="38" borderId="10" xfId="55" applyNumberFormat="1" applyFont="1" applyFill="1" applyBorder="1" applyAlignment="1">
      <alignment horizontal="right" vertical="center"/>
      <protection/>
    </xf>
    <xf numFmtId="0" fontId="10" fillId="0" borderId="0" xfId="55" applyFont="1" applyFill="1" applyBorder="1" applyAlignment="1">
      <alignment vertical="center" wrapText="1"/>
      <protection/>
    </xf>
    <xf numFmtId="0" fontId="0" fillId="0" borderId="0" xfId="0" applyFill="1" applyBorder="1" applyAlignment="1">
      <alignment/>
    </xf>
    <xf numFmtId="0" fontId="0" fillId="38" borderId="0" xfId="0" applyFill="1" applyAlignment="1">
      <alignment/>
    </xf>
    <xf numFmtId="184" fontId="0" fillId="0" borderId="0" xfId="61" applyNumberFormat="1" applyFont="1" applyAlignment="1">
      <alignment/>
    </xf>
    <xf numFmtId="9" fontId="0" fillId="0" borderId="0" xfId="61" applyFont="1" applyAlignment="1">
      <alignment/>
    </xf>
    <xf numFmtId="0" fontId="3" fillId="41" borderId="0" xfId="55" applyFont="1" applyFill="1" applyBorder="1" applyAlignment="1">
      <alignment vertical="center"/>
      <protection/>
    </xf>
    <xf numFmtId="0" fontId="5" fillId="41" borderId="0" xfId="55" applyFont="1" applyFill="1" applyBorder="1" applyAlignment="1">
      <alignment vertical="center"/>
      <protection/>
    </xf>
    <xf numFmtId="180" fontId="29" fillId="33" borderId="26" xfId="55" applyNumberFormat="1" applyFont="1" applyFill="1" applyBorder="1" applyAlignment="1">
      <alignment horizontal="right" vertical="center"/>
      <protection/>
    </xf>
    <xf numFmtId="180" fontId="23" fillId="34" borderId="26" xfId="55" applyNumberFormat="1" applyFont="1" applyFill="1" applyBorder="1" applyAlignment="1">
      <alignment horizontal="right" vertical="center"/>
      <protection/>
    </xf>
    <xf numFmtId="180" fontId="5" fillId="0" borderId="26" xfId="55" applyNumberFormat="1" applyFont="1" applyFill="1" applyBorder="1" applyAlignment="1">
      <alignment horizontal="right" vertical="center"/>
      <protection/>
    </xf>
    <xf numFmtId="180" fontId="16" fillId="0" borderId="26" xfId="55" applyNumberFormat="1" applyFont="1" applyFill="1" applyBorder="1" applyAlignment="1">
      <alignment horizontal="right" vertical="center"/>
      <protection/>
    </xf>
    <xf numFmtId="180" fontId="17" fillId="35" borderId="26" xfId="55" applyNumberFormat="1" applyFont="1" applyFill="1" applyBorder="1" applyAlignment="1">
      <alignment horizontal="right" vertical="center"/>
      <protection/>
    </xf>
    <xf numFmtId="180" fontId="17" fillId="0" borderId="26" xfId="55" applyNumberFormat="1" applyFont="1" applyFill="1" applyBorder="1" applyAlignment="1">
      <alignment horizontal="right" vertical="center"/>
      <protection/>
    </xf>
    <xf numFmtId="180" fontId="8" fillId="34" borderId="26" xfId="55" applyNumberFormat="1" applyFont="1" applyFill="1" applyBorder="1" applyAlignment="1">
      <alignment horizontal="right" vertical="center"/>
      <protection/>
    </xf>
    <xf numFmtId="180" fontId="15" fillId="34" borderId="26" xfId="55" applyNumberFormat="1" applyFont="1" applyFill="1" applyBorder="1" applyAlignment="1">
      <alignment horizontal="right" vertical="center"/>
      <protection/>
    </xf>
    <xf numFmtId="180" fontId="6" fillId="0" borderId="26" xfId="55" applyNumberFormat="1" applyFont="1" applyFill="1" applyBorder="1" applyAlignment="1">
      <alignment horizontal="right" vertical="center"/>
      <protection/>
    </xf>
    <xf numFmtId="180" fontId="15" fillId="0" borderId="26" xfId="55" applyNumberFormat="1" applyFont="1" applyFill="1" applyBorder="1" applyAlignment="1">
      <alignment horizontal="right" vertical="center"/>
      <protection/>
    </xf>
    <xf numFmtId="180" fontId="12" fillId="13" borderId="26" xfId="55" applyNumberFormat="1" applyFont="1" applyFill="1" applyBorder="1" applyAlignment="1">
      <alignment horizontal="right" vertical="center"/>
      <protection/>
    </xf>
    <xf numFmtId="180" fontId="23" fillId="12" borderId="26" xfId="55" applyNumberFormat="1" applyFont="1" applyFill="1" applyBorder="1" applyAlignment="1">
      <alignment horizontal="right" vertical="center"/>
      <protection/>
    </xf>
    <xf numFmtId="180" fontId="12" fillId="0" borderId="26" xfId="55" applyNumberFormat="1" applyFont="1" applyFill="1" applyBorder="1" applyAlignment="1">
      <alignment horizontal="right" vertical="center"/>
      <protection/>
    </xf>
    <xf numFmtId="180" fontId="13" fillId="13" borderId="26" xfId="55" applyNumberFormat="1" applyFont="1" applyFill="1" applyBorder="1" applyAlignment="1">
      <alignment horizontal="right" vertical="center"/>
      <protection/>
    </xf>
    <xf numFmtId="180" fontId="19" fillId="0" borderId="26" xfId="55" applyNumberFormat="1" applyFont="1" applyFill="1" applyBorder="1" applyAlignment="1">
      <alignment horizontal="right" vertical="center"/>
      <protection/>
    </xf>
    <xf numFmtId="180" fontId="131" fillId="0" borderId="26" xfId="55" applyNumberFormat="1" applyFont="1" applyFill="1" applyBorder="1" applyAlignment="1">
      <alignment horizontal="right" vertical="center"/>
      <protection/>
    </xf>
    <xf numFmtId="180" fontId="7" fillId="0" borderId="26" xfId="55" applyNumberFormat="1" applyFont="1" applyFill="1" applyBorder="1" applyAlignment="1">
      <alignment horizontal="right" vertical="center"/>
      <protection/>
    </xf>
    <xf numFmtId="180" fontId="29" fillId="9" borderId="26" xfId="55" applyNumberFormat="1" applyFont="1" applyFill="1" applyBorder="1" applyAlignment="1">
      <alignment horizontal="right" vertical="center"/>
      <protection/>
    </xf>
    <xf numFmtId="180" fontId="19" fillId="0" borderId="0" xfId="55" applyNumberFormat="1" applyFont="1" applyFill="1" applyBorder="1" applyAlignment="1">
      <alignment vertical="center"/>
      <protection/>
    </xf>
    <xf numFmtId="0" fontId="9" fillId="0" borderId="23" xfId="55" applyFont="1" applyFill="1" applyBorder="1" applyAlignment="1">
      <alignment horizontal="center" vertical="center" wrapText="1"/>
      <protection/>
    </xf>
    <xf numFmtId="180" fontId="17" fillId="0" borderId="23" xfId="55" applyNumberFormat="1" applyFont="1" applyFill="1" applyBorder="1" applyAlignment="1">
      <alignment horizontal="right" vertical="center"/>
      <protection/>
    </xf>
    <xf numFmtId="180" fontId="15" fillId="0" borderId="23" xfId="55" applyNumberFormat="1" applyFont="1" applyFill="1" applyBorder="1" applyAlignment="1">
      <alignment horizontal="right" vertical="center"/>
      <protection/>
    </xf>
    <xf numFmtId="180" fontId="6" fillId="0" borderId="23" xfId="55" applyNumberFormat="1" applyFont="1" applyFill="1" applyBorder="1" applyAlignment="1">
      <alignment horizontal="right" vertical="center"/>
      <protection/>
    </xf>
    <xf numFmtId="180" fontId="12" fillId="0" borderId="23" xfId="55" applyNumberFormat="1" applyFont="1" applyFill="1" applyBorder="1" applyAlignment="1">
      <alignment horizontal="right" vertical="center"/>
      <protection/>
    </xf>
    <xf numFmtId="180" fontId="19" fillId="0" borderId="23" xfId="55" applyNumberFormat="1" applyFont="1" applyFill="1" applyBorder="1" applyAlignment="1">
      <alignment horizontal="right" vertical="center"/>
      <protection/>
    </xf>
    <xf numFmtId="180" fontId="131" fillId="0" borderId="23" xfId="55" applyNumberFormat="1" applyFont="1" applyFill="1" applyBorder="1" applyAlignment="1">
      <alignment horizontal="right" vertical="center"/>
      <protection/>
    </xf>
    <xf numFmtId="180" fontId="7" fillId="0" borderId="23" xfId="55" applyNumberFormat="1" applyFont="1" applyFill="1" applyBorder="1" applyAlignment="1">
      <alignment horizontal="right" vertical="center"/>
      <protection/>
    </xf>
    <xf numFmtId="180" fontId="5" fillId="42" borderId="13" xfId="55" applyNumberFormat="1" applyFont="1" applyFill="1" applyBorder="1" applyAlignment="1">
      <alignment horizontal="right" vertical="center"/>
      <protection/>
    </xf>
    <xf numFmtId="180" fontId="5" fillId="42" borderId="10" xfId="55" applyNumberFormat="1" applyFont="1" applyFill="1" applyBorder="1" applyAlignment="1">
      <alignment horizontal="right" vertical="center"/>
      <protection/>
    </xf>
    <xf numFmtId="180" fontId="18" fillId="42" borderId="10" xfId="55" applyNumberFormat="1" applyFont="1" applyFill="1" applyBorder="1" applyAlignment="1">
      <alignment horizontal="right" vertical="center" wrapText="1"/>
      <protection/>
    </xf>
    <xf numFmtId="180" fontId="18" fillId="42" borderId="12" xfId="55" applyNumberFormat="1" applyFont="1" applyFill="1" applyBorder="1" applyAlignment="1">
      <alignment horizontal="right" vertical="center" wrapText="1"/>
      <protection/>
    </xf>
    <xf numFmtId="180" fontId="18" fillId="42" borderId="10" xfId="55" applyNumberFormat="1" applyFont="1" applyFill="1" applyBorder="1" applyAlignment="1">
      <alignment vertical="center" wrapText="1"/>
      <protection/>
    </xf>
    <xf numFmtId="180" fontId="5" fillId="42" borderId="26" xfId="55" applyNumberFormat="1" applyFont="1" applyFill="1" applyBorder="1" applyAlignment="1">
      <alignment horizontal="right" vertical="center"/>
      <protection/>
    </xf>
    <xf numFmtId="180" fontId="5" fillId="42" borderId="12" xfId="55" applyNumberFormat="1" applyFont="1" applyFill="1" applyBorder="1" applyAlignment="1">
      <alignment horizontal="right" vertical="center"/>
      <protection/>
    </xf>
    <xf numFmtId="180" fontId="25" fillId="42" borderId="10" xfId="55" applyNumberFormat="1" applyFont="1" applyFill="1" applyBorder="1" applyAlignment="1">
      <alignment horizontal="right" vertical="center" wrapText="1" indent="2"/>
      <protection/>
    </xf>
    <xf numFmtId="180" fontId="17" fillId="42" borderId="10" xfId="55" applyNumberFormat="1" applyFont="1" applyFill="1" applyBorder="1" applyAlignment="1">
      <alignment horizontal="right" vertical="center"/>
      <protection/>
    </xf>
    <xf numFmtId="0" fontId="5" fillId="42" borderId="0" xfId="55" applyFont="1" applyFill="1" applyBorder="1" applyAlignment="1">
      <alignment vertical="center"/>
      <protection/>
    </xf>
    <xf numFmtId="182" fontId="112" fillId="42" borderId="10" xfId="0" applyNumberFormat="1" applyFont="1" applyFill="1" applyBorder="1" applyAlignment="1">
      <alignment horizontal="right" vertical="center"/>
    </xf>
    <xf numFmtId="182" fontId="110" fillId="42" borderId="10" xfId="0" applyNumberFormat="1" applyFont="1" applyFill="1" applyBorder="1" applyAlignment="1">
      <alignment horizontal="right" vertical="center"/>
    </xf>
    <xf numFmtId="180" fontId="15" fillId="42" borderId="26" xfId="55" applyNumberFormat="1" applyFont="1" applyFill="1" applyBorder="1" applyAlignment="1">
      <alignment horizontal="right" vertical="center"/>
      <protection/>
    </xf>
    <xf numFmtId="10" fontId="0" fillId="0" borderId="0" xfId="0" applyNumberFormat="1" applyAlignment="1">
      <alignment/>
    </xf>
    <xf numFmtId="180" fontId="29" fillId="33" borderId="23" xfId="55" applyNumberFormat="1" applyFont="1" applyFill="1" applyBorder="1" applyAlignment="1">
      <alignment horizontal="right" vertical="center"/>
      <protection/>
    </xf>
    <xf numFmtId="180" fontId="23" fillId="39" borderId="23" xfId="55" applyNumberFormat="1" applyFont="1" applyFill="1" applyBorder="1" applyAlignment="1">
      <alignment horizontal="right" vertical="center"/>
      <protection/>
    </xf>
    <xf numFmtId="180" fontId="5" fillId="0" borderId="27" xfId="55" applyNumberFormat="1" applyFont="1" applyFill="1" applyBorder="1" applyAlignment="1">
      <alignment horizontal="right" vertical="center"/>
      <protection/>
    </xf>
    <xf numFmtId="182" fontId="112" fillId="7" borderId="10" xfId="0" applyNumberFormat="1" applyFont="1" applyFill="1" applyBorder="1" applyAlignment="1">
      <alignment horizontal="right" vertical="center"/>
    </xf>
    <xf numFmtId="182" fontId="110" fillId="7" borderId="10" xfId="0" applyNumberFormat="1" applyFont="1" applyFill="1" applyBorder="1" applyAlignment="1">
      <alignment horizontal="right" vertical="center"/>
    </xf>
    <xf numFmtId="49" fontId="15" fillId="7" borderId="10" xfId="55" applyNumberFormat="1" applyFont="1" applyFill="1" applyBorder="1" applyAlignment="1">
      <alignment horizontal="center" vertical="center"/>
      <protection/>
    </xf>
    <xf numFmtId="49" fontId="5" fillId="7" borderId="10" xfId="55" applyNumberFormat="1" applyFont="1" applyFill="1" applyBorder="1" applyAlignment="1">
      <alignment horizontal="center" vertical="center"/>
      <protection/>
    </xf>
    <xf numFmtId="49" fontId="15" fillId="11" borderId="10" xfId="55" applyNumberFormat="1" applyFont="1" applyFill="1" applyBorder="1" applyAlignment="1">
      <alignment horizontal="center" vertical="center"/>
      <protection/>
    </xf>
    <xf numFmtId="182" fontId="112" fillId="11" borderId="10" xfId="0" applyNumberFormat="1" applyFont="1" applyFill="1" applyBorder="1" applyAlignment="1">
      <alignment horizontal="right" vertical="center"/>
    </xf>
    <xf numFmtId="49" fontId="5" fillId="11" borderId="10" xfId="55" applyNumberFormat="1" applyFont="1" applyFill="1" applyBorder="1" applyAlignment="1">
      <alignment horizontal="center" vertical="center"/>
      <protection/>
    </xf>
    <xf numFmtId="182" fontId="110" fillId="11" borderId="10" xfId="0" applyNumberFormat="1" applyFont="1" applyFill="1" applyBorder="1" applyAlignment="1">
      <alignment horizontal="right" vertical="center"/>
    </xf>
    <xf numFmtId="0" fontId="123" fillId="11" borderId="10" xfId="0" applyFont="1" applyFill="1" applyBorder="1" applyAlignment="1">
      <alignment horizontal="left" vertical="center" wrapText="1"/>
    </xf>
    <xf numFmtId="0" fontId="119" fillId="11" borderId="10" xfId="0" applyFont="1" applyFill="1" applyBorder="1" applyAlignment="1">
      <alignment horizontal="left" vertical="center" wrapText="1"/>
    </xf>
    <xf numFmtId="0" fontId="123" fillId="11" borderId="10" xfId="0" applyFont="1" applyFill="1" applyBorder="1" applyAlignment="1">
      <alignment horizontal="left" vertical="center" wrapText="1"/>
    </xf>
    <xf numFmtId="0" fontId="123" fillId="7" borderId="10" xfId="0" applyFont="1" applyFill="1" applyBorder="1" applyAlignment="1">
      <alignment horizontal="left" vertical="center" wrapText="1"/>
    </xf>
    <xf numFmtId="0" fontId="119" fillId="7" borderId="10" xfId="0" applyFont="1" applyFill="1" applyBorder="1" applyAlignment="1">
      <alignment horizontal="left" vertical="center" wrapText="1"/>
    </xf>
    <xf numFmtId="0" fontId="6" fillId="7" borderId="10" xfId="55" applyFont="1" applyFill="1" applyBorder="1" applyAlignment="1">
      <alignment vertical="center" wrapText="1"/>
      <protection/>
    </xf>
    <xf numFmtId="0" fontId="114" fillId="11" borderId="10" xfId="0" applyFont="1" applyFill="1" applyBorder="1" applyAlignment="1">
      <alignment horizontal="left" vertical="center" wrapText="1"/>
    </xf>
    <xf numFmtId="49" fontId="23" fillId="11" borderId="10" xfId="55" applyNumberFormat="1" applyFont="1" applyFill="1" applyBorder="1" applyAlignment="1">
      <alignment horizontal="center" vertical="center"/>
      <protection/>
    </xf>
    <xf numFmtId="0" fontId="110" fillId="11" borderId="10" xfId="0" applyFont="1" applyFill="1" applyBorder="1" applyAlignment="1">
      <alignment horizontal="left" vertical="center" wrapText="1"/>
    </xf>
    <xf numFmtId="0" fontId="112" fillId="11" borderId="10" xfId="0" applyFont="1" applyFill="1" applyBorder="1" applyAlignment="1">
      <alignment horizontal="left" vertical="center" wrapText="1"/>
    </xf>
    <xf numFmtId="182" fontId="112" fillId="11" borderId="10" xfId="0" applyNumberFormat="1" applyFont="1" applyFill="1" applyBorder="1" applyAlignment="1">
      <alignment horizontal="right" vertical="center" wrapText="1"/>
    </xf>
    <xf numFmtId="182" fontId="110" fillId="11" borderId="10" xfId="0" applyNumberFormat="1" applyFont="1" applyFill="1" applyBorder="1" applyAlignment="1">
      <alignment horizontal="right" vertical="center" wrapText="1"/>
    </xf>
    <xf numFmtId="180" fontId="22" fillId="33" borderId="23" xfId="55" applyNumberFormat="1" applyFont="1" applyFill="1" applyBorder="1" applyAlignment="1">
      <alignment horizontal="right" vertical="center"/>
      <protection/>
    </xf>
    <xf numFmtId="180" fontId="29" fillId="33" borderId="28" xfId="55" applyNumberFormat="1" applyFont="1" applyFill="1" applyBorder="1" applyAlignment="1">
      <alignment horizontal="right" vertical="center"/>
      <protection/>
    </xf>
    <xf numFmtId="180" fontId="24" fillId="38" borderId="26" xfId="55" applyNumberFormat="1" applyFont="1" applyFill="1" applyBorder="1" applyAlignment="1">
      <alignment horizontal="right" vertical="center"/>
      <protection/>
    </xf>
    <xf numFmtId="0" fontId="133" fillId="0" borderId="10" xfId="0" applyFont="1" applyFill="1" applyBorder="1" applyAlignment="1">
      <alignment horizontal="left" vertical="center" wrapText="1"/>
    </xf>
    <xf numFmtId="0" fontId="134" fillId="0" borderId="10" xfId="0" applyFont="1" applyFill="1" applyBorder="1" applyAlignment="1">
      <alignment horizontal="left" vertical="center" wrapText="1"/>
    </xf>
    <xf numFmtId="0" fontId="5" fillId="0" borderId="29" xfId="55" applyFont="1" applyFill="1" applyBorder="1" applyAlignment="1">
      <alignment vertical="top" wrapText="1"/>
      <protection/>
    </xf>
    <xf numFmtId="0" fontId="5" fillId="0" borderId="0" xfId="55" applyFont="1" applyFill="1" applyBorder="1" applyAlignment="1">
      <alignment vertical="top" wrapText="1"/>
      <protection/>
    </xf>
    <xf numFmtId="0" fontId="0" fillId="0" borderId="0" xfId="0" applyAlignment="1">
      <alignment vertical="top" wrapText="1"/>
    </xf>
    <xf numFmtId="180" fontId="5" fillId="35" borderId="26" xfId="55" applyNumberFormat="1" applyFont="1" applyFill="1" applyBorder="1" applyAlignment="1">
      <alignment horizontal="right" vertical="center"/>
      <protection/>
    </xf>
    <xf numFmtId="180" fontId="5" fillId="35" borderId="23" xfId="55" applyNumberFormat="1" applyFont="1" applyFill="1" applyBorder="1" applyAlignment="1">
      <alignment horizontal="right" vertical="center"/>
      <protection/>
    </xf>
    <xf numFmtId="180" fontId="5" fillId="0" borderId="30" xfId="55" applyNumberFormat="1" applyFont="1" applyFill="1" applyBorder="1" applyAlignment="1">
      <alignment horizontal="right" vertical="center"/>
      <protection/>
    </xf>
    <xf numFmtId="0" fontId="8" fillId="0" borderId="0" xfId="0" applyFont="1" applyFill="1" applyBorder="1" applyAlignment="1">
      <alignment horizontal="center" vertical="center"/>
    </xf>
    <xf numFmtId="180" fontId="141" fillId="0" borderId="0" xfId="55" applyNumberFormat="1" applyFont="1" applyFill="1" applyBorder="1" applyAlignment="1">
      <alignment vertical="center"/>
      <protection/>
    </xf>
    <xf numFmtId="180" fontId="139" fillId="0" borderId="26" xfId="55" applyNumberFormat="1" applyFont="1" applyFill="1" applyBorder="1" applyAlignment="1">
      <alignment horizontal="right" vertical="center"/>
      <protection/>
    </xf>
    <xf numFmtId="180" fontId="139" fillId="0" borderId="23" xfId="55" applyNumberFormat="1" applyFont="1" applyFill="1" applyBorder="1" applyAlignment="1">
      <alignment horizontal="right" vertical="center"/>
      <protection/>
    </xf>
    <xf numFmtId="180" fontId="24" fillId="33" borderId="31" xfId="55" applyNumberFormat="1" applyFont="1" applyFill="1" applyBorder="1" applyAlignment="1">
      <alignment horizontal="right" vertical="center"/>
      <protection/>
    </xf>
    <xf numFmtId="180" fontId="24" fillId="33" borderId="31" xfId="55" applyNumberFormat="1" applyFont="1" applyFill="1" applyBorder="1" applyAlignment="1">
      <alignment horizontal="right" vertical="center" wrapText="1"/>
      <protection/>
    </xf>
    <xf numFmtId="180" fontId="24" fillId="33" borderId="32" xfId="55" applyNumberFormat="1" applyFont="1" applyFill="1" applyBorder="1" applyAlignment="1">
      <alignment horizontal="right" vertical="center" wrapText="1"/>
      <protection/>
    </xf>
    <xf numFmtId="180" fontId="24" fillId="33" borderId="31" xfId="55" applyNumberFormat="1" applyFont="1" applyFill="1" applyBorder="1" applyAlignment="1">
      <alignment vertical="center" wrapText="1"/>
      <protection/>
    </xf>
    <xf numFmtId="180" fontId="24" fillId="33" borderId="32" xfId="55" applyNumberFormat="1" applyFont="1" applyFill="1" applyBorder="1" applyAlignment="1">
      <alignment horizontal="right" vertical="center"/>
      <protection/>
    </xf>
    <xf numFmtId="180" fontId="5" fillId="33" borderId="31" xfId="55" applyNumberFormat="1" applyFont="1" applyFill="1" applyBorder="1" applyAlignment="1">
      <alignment horizontal="right" vertical="center"/>
      <protection/>
    </xf>
    <xf numFmtId="180" fontId="23" fillId="33" borderId="32" xfId="55" applyNumberFormat="1" applyFont="1" applyFill="1" applyBorder="1" applyAlignment="1">
      <alignment horizontal="right" vertical="center"/>
      <protection/>
    </xf>
    <xf numFmtId="180" fontId="24" fillId="33" borderId="33" xfId="55" applyNumberFormat="1" applyFont="1" applyFill="1" applyBorder="1" applyAlignment="1">
      <alignment horizontal="right" vertical="center"/>
      <protection/>
    </xf>
    <xf numFmtId="180" fontId="24" fillId="33" borderId="26" xfId="55" applyNumberFormat="1" applyFont="1" applyFill="1" applyBorder="1" applyAlignment="1">
      <alignment horizontal="right" vertical="center"/>
      <protection/>
    </xf>
    <xf numFmtId="180" fontId="27" fillId="33" borderId="34" xfId="55" applyNumberFormat="1" applyFont="1" applyFill="1" applyBorder="1" applyAlignment="1">
      <alignment horizontal="right" vertical="center"/>
      <protection/>
    </xf>
    <xf numFmtId="0" fontId="7" fillId="0" borderId="0" xfId="55" applyFont="1" applyFill="1" applyBorder="1" applyAlignment="1">
      <alignment horizontal="right" vertical="center"/>
      <protection/>
    </xf>
    <xf numFmtId="180" fontId="23" fillId="34" borderId="23" xfId="55" applyNumberFormat="1" applyFont="1" applyFill="1" applyBorder="1" applyAlignment="1">
      <alignment horizontal="right" vertical="center"/>
      <protection/>
    </xf>
    <xf numFmtId="180" fontId="16" fillId="0" borderId="23" xfId="55" applyNumberFormat="1" applyFont="1" applyFill="1" applyBorder="1" applyAlignment="1">
      <alignment horizontal="right" vertical="center"/>
      <protection/>
    </xf>
    <xf numFmtId="180" fontId="5" fillId="42" borderId="23" xfId="55" applyNumberFormat="1" applyFont="1" applyFill="1" applyBorder="1" applyAlignment="1">
      <alignment horizontal="right" vertical="center"/>
      <protection/>
    </xf>
    <xf numFmtId="180" fontId="17" fillId="35" borderId="23" xfId="55" applyNumberFormat="1" applyFont="1" applyFill="1" applyBorder="1" applyAlignment="1">
      <alignment horizontal="right" vertical="center"/>
      <protection/>
    </xf>
    <xf numFmtId="180" fontId="8" fillId="34" borderId="23" xfId="55" applyNumberFormat="1" applyFont="1" applyFill="1" applyBorder="1" applyAlignment="1">
      <alignment horizontal="right" vertical="center"/>
      <protection/>
    </xf>
    <xf numFmtId="180" fontId="15" fillId="34" borderId="23" xfId="55" applyNumberFormat="1" applyFont="1" applyFill="1" applyBorder="1" applyAlignment="1">
      <alignment horizontal="right" vertical="center"/>
      <protection/>
    </xf>
    <xf numFmtId="180" fontId="30" fillId="13" borderId="23" xfId="55" applyNumberFormat="1" applyFont="1" applyFill="1" applyBorder="1" applyAlignment="1">
      <alignment horizontal="right" vertical="center" wrapText="1"/>
      <protection/>
    </xf>
    <xf numFmtId="180" fontId="8" fillId="12" borderId="23" xfId="55" applyNumberFormat="1" applyFont="1" applyFill="1" applyBorder="1" applyAlignment="1">
      <alignment horizontal="right" vertical="center" wrapText="1"/>
      <protection/>
    </xf>
    <xf numFmtId="180" fontId="18" fillId="0" borderId="23" xfId="55" applyNumberFormat="1" applyFont="1" applyFill="1" applyBorder="1" applyAlignment="1">
      <alignment horizontal="right" vertical="center"/>
      <protection/>
    </xf>
    <xf numFmtId="180" fontId="23" fillId="12" borderId="23" xfId="55" applyNumberFormat="1" applyFont="1" applyFill="1" applyBorder="1" applyAlignment="1">
      <alignment horizontal="right" vertical="center"/>
      <protection/>
    </xf>
    <xf numFmtId="180" fontId="25" fillId="0" borderId="23" xfId="55" applyNumberFormat="1" applyFont="1" applyFill="1" applyBorder="1" applyAlignment="1">
      <alignment horizontal="right" vertical="center"/>
      <protection/>
    </xf>
    <xf numFmtId="180" fontId="18" fillId="0" borderId="23" xfId="55" applyNumberFormat="1" applyFont="1" applyFill="1" applyBorder="1" applyAlignment="1">
      <alignment horizontal="right" vertical="center" wrapText="1"/>
      <protection/>
    </xf>
    <xf numFmtId="180" fontId="13" fillId="13" borderId="27" xfId="55" applyNumberFormat="1" applyFont="1" applyFill="1" applyBorder="1" applyAlignment="1">
      <alignment horizontal="right" vertical="center"/>
      <protection/>
    </xf>
    <xf numFmtId="180" fontId="31" fillId="0" borderId="27" xfId="55" applyNumberFormat="1" applyFont="1" applyFill="1" applyBorder="1" applyAlignment="1">
      <alignment horizontal="right" vertical="center" wrapText="1"/>
      <protection/>
    </xf>
    <xf numFmtId="180" fontId="131" fillId="0" borderId="27" xfId="55" applyNumberFormat="1" applyFont="1" applyFill="1" applyBorder="1" applyAlignment="1">
      <alignment horizontal="right" vertical="center" wrapText="1"/>
      <protection/>
    </xf>
    <xf numFmtId="180" fontId="131" fillId="0" borderId="23" xfId="55" applyNumberFormat="1" applyFont="1" applyFill="1" applyBorder="1" applyAlignment="1">
      <alignment horizontal="right" vertical="center" wrapText="1"/>
      <protection/>
    </xf>
    <xf numFmtId="180" fontId="23" fillId="39" borderId="23" xfId="55" applyNumberFormat="1" applyFont="1" applyFill="1" applyBorder="1" applyAlignment="1">
      <alignment horizontal="right" vertical="center" wrapText="1"/>
      <protection/>
    </xf>
    <xf numFmtId="180" fontId="15" fillId="0" borderId="27" xfId="55" applyNumberFormat="1" applyFont="1" applyFill="1" applyBorder="1" applyAlignment="1">
      <alignment horizontal="right" vertical="center"/>
      <protection/>
    </xf>
    <xf numFmtId="180" fontId="29" fillId="9" borderId="23" xfId="55" applyNumberFormat="1" applyFont="1" applyFill="1" applyBorder="1" applyAlignment="1">
      <alignment horizontal="right" vertical="center"/>
      <protection/>
    </xf>
    <xf numFmtId="180" fontId="24" fillId="33" borderId="23" xfId="55" applyNumberFormat="1" applyFont="1" applyFill="1" applyBorder="1" applyAlignment="1">
      <alignment horizontal="right" vertical="center"/>
      <protection/>
    </xf>
    <xf numFmtId="180" fontId="27" fillId="33" borderId="35" xfId="55" applyNumberFormat="1" applyFont="1" applyFill="1" applyBorder="1" applyAlignment="1">
      <alignment horizontal="right" vertical="center"/>
      <protection/>
    </xf>
    <xf numFmtId="180" fontId="23" fillId="12" borderId="27" xfId="55" applyNumberFormat="1" applyFont="1" applyFill="1" applyBorder="1" applyAlignment="1">
      <alignment horizontal="right" vertical="center"/>
      <protection/>
    </xf>
    <xf numFmtId="180" fontId="29" fillId="33" borderId="27" xfId="55" applyNumberFormat="1" applyFont="1" applyFill="1" applyBorder="1" applyAlignment="1">
      <alignment horizontal="right" vertical="center"/>
      <protection/>
    </xf>
    <xf numFmtId="180" fontId="29" fillId="9" borderId="27" xfId="55" applyNumberFormat="1" applyFont="1" applyFill="1" applyBorder="1" applyAlignment="1">
      <alignment horizontal="right" vertical="center"/>
      <protection/>
    </xf>
    <xf numFmtId="0" fontId="9" fillId="0" borderId="17" xfId="55" applyFont="1" applyFill="1" applyBorder="1" applyAlignment="1">
      <alignment horizontal="center" vertical="center" wrapText="1"/>
      <protection/>
    </xf>
    <xf numFmtId="180" fontId="22" fillId="33" borderId="17" xfId="55" applyNumberFormat="1" applyFont="1" applyFill="1" applyBorder="1" applyAlignment="1">
      <alignment vertical="center" wrapText="1"/>
      <protection/>
    </xf>
    <xf numFmtId="180" fontId="23" fillId="34" borderId="17" xfId="55" applyNumberFormat="1" applyFont="1" applyFill="1" applyBorder="1" applyAlignment="1">
      <alignment horizontal="left" vertical="center" wrapText="1"/>
      <protection/>
    </xf>
    <xf numFmtId="180" fontId="18" fillId="0" borderId="17" xfId="55" applyNumberFormat="1" applyFont="1" applyFill="1" applyBorder="1" applyAlignment="1">
      <alignment horizontal="left" vertical="center" wrapText="1"/>
      <protection/>
    </xf>
    <xf numFmtId="180" fontId="3" fillId="0" borderId="17" xfId="55" applyNumberFormat="1" applyFont="1" applyFill="1" applyBorder="1" applyAlignment="1">
      <alignment horizontal="left" vertical="center" wrapText="1"/>
      <protection/>
    </xf>
    <xf numFmtId="180" fontId="16" fillId="0" borderId="17" xfId="55" applyNumberFormat="1" applyFont="1" applyFill="1" applyBorder="1" applyAlignment="1">
      <alignment horizontal="left" vertical="center" wrapText="1"/>
      <protection/>
    </xf>
    <xf numFmtId="180" fontId="25" fillId="0" borderId="17" xfId="55" applyNumberFormat="1" applyFont="1" applyFill="1" applyBorder="1" applyAlignment="1">
      <alignment horizontal="left" vertical="center" wrapText="1" indent="2"/>
      <protection/>
    </xf>
    <xf numFmtId="180" fontId="25" fillId="42" borderId="17" xfId="55" applyNumberFormat="1" applyFont="1" applyFill="1" applyBorder="1" applyAlignment="1">
      <alignment horizontal="left" vertical="center" wrapText="1" indent="2"/>
      <protection/>
    </xf>
    <xf numFmtId="180" fontId="18" fillId="0" borderId="17" xfId="55" applyNumberFormat="1" applyFont="1" applyFill="1" applyBorder="1" applyAlignment="1">
      <alignment vertical="center" wrapText="1"/>
      <protection/>
    </xf>
    <xf numFmtId="180" fontId="25" fillId="35" borderId="17" xfId="55" applyNumberFormat="1" applyFont="1" applyFill="1" applyBorder="1" applyAlignment="1">
      <alignment horizontal="left" vertical="center" wrapText="1"/>
      <protection/>
    </xf>
    <xf numFmtId="180" fontId="10" fillId="0" borderId="17" xfId="55" applyNumberFormat="1" applyFont="1" applyFill="1" applyBorder="1" applyAlignment="1">
      <alignment horizontal="left" vertical="center" wrapText="1"/>
      <protection/>
    </xf>
    <xf numFmtId="180" fontId="5" fillId="0" borderId="17" xfId="55" applyNumberFormat="1" applyFont="1" applyFill="1" applyBorder="1" applyAlignment="1">
      <alignment horizontal="left" vertical="center" wrapText="1"/>
      <protection/>
    </xf>
    <xf numFmtId="180" fontId="18" fillId="35" borderId="17" xfId="55" applyNumberFormat="1" applyFont="1" applyFill="1" applyBorder="1" applyAlignment="1">
      <alignment horizontal="left" vertical="center" wrapText="1"/>
      <protection/>
    </xf>
    <xf numFmtId="180" fontId="8" fillId="34" borderId="17" xfId="55" applyNumberFormat="1" applyFont="1" applyFill="1" applyBorder="1" applyAlignment="1">
      <alignment horizontal="left" vertical="center" wrapText="1"/>
      <protection/>
    </xf>
    <xf numFmtId="180" fontId="23" fillId="34" borderId="17" xfId="55" applyNumberFormat="1" applyFont="1" applyFill="1" applyBorder="1" applyAlignment="1">
      <alignment vertical="center" wrapText="1"/>
      <protection/>
    </xf>
    <xf numFmtId="180" fontId="119" fillId="0" borderId="17" xfId="0" applyNumberFormat="1" applyFont="1" applyFill="1" applyBorder="1" applyAlignment="1">
      <alignment horizontal="left" vertical="center" wrapText="1"/>
    </xf>
    <xf numFmtId="180" fontId="120" fillId="34" borderId="17" xfId="0" applyNumberFormat="1" applyFont="1" applyFill="1" applyBorder="1" applyAlignment="1">
      <alignment horizontal="left" vertical="center" wrapText="1"/>
    </xf>
    <xf numFmtId="180" fontId="30" fillId="13" borderId="17" xfId="55" applyNumberFormat="1" applyFont="1" applyFill="1" applyBorder="1" applyAlignment="1">
      <alignment vertical="center" wrapText="1"/>
      <protection/>
    </xf>
    <xf numFmtId="180" fontId="8" fillId="12" borderId="17" xfId="55" applyNumberFormat="1" applyFont="1" applyFill="1" applyBorder="1" applyAlignment="1">
      <alignment vertical="center" wrapText="1"/>
      <protection/>
    </xf>
    <xf numFmtId="180" fontId="18" fillId="0" borderId="17" xfId="55" applyNumberFormat="1" applyFont="1" applyFill="1" applyBorder="1" applyAlignment="1">
      <alignment vertical="center"/>
      <protection/>
    </xf>
    <xf numFmtId="180" fontId="17" fillId="0" borderId="17" xfId="55" applyNumberFormat="1" applyFont="1" applyFill="1" applyBorder="1" applyAlignment="1">
      <alignment horizontal="left" vertical="center" indent="1"/>
      <protection/>
    </xf>
    <xf numFmtId="180" fontId="113" fillId="0" borderId="17" xfId="0" applyNumberFormat="1" applyFont="1" applyFill="1" applyBorder="1" applyAlignment="1">
      <alignment horizontal="left" vertical="center" wrapText="1"/>
    </xf>
    <xf numFmtId="180" fontId="121" fillId="0" borderId="17" xfId="0" applyNumberFormat="1" applyFont="1" applyFill="1" applyBorder="1" applyAlignment="1">
      <alignment horizontal="left" vertical="center" wrapText="1"/>
    </xf>
    <xf numFmtId="180" fontId="23" fillId="12" borderId="17" xfId="55" applyNumberFormat="1" applyFont="1" applyFill="1" applyBorder="1" applyAlignment="1">
      <alignment vertical="center"/>
      <protection/>
    </xf>
    <xf numFmtId="180" fontId="13" fillId="13" borderId="17" xfId="55" applyNumberFormat="1" applyFont="1" applyFill="1" applyBorder="1" applyAlignment="1">
      <alignment vertical="center"/>
      <protection/>
    </xf>
    <xf numFmtId="180" fontId="31" fillId="0" borderId="17" xfId="55" applyNumberFormat="1" applyFont="1" applyFill="1" applyBorder="1" applyAlignment="1">
      <alignment vertical="center" wrapText="1"/>
      <protection/>
    </xf>
    <xf numFmtId="180" fontId="131" fillId="0" borderId="17" xfId="55" applyNumberFormat="1" applyFont="1" applyFill="1" applyBorder="1" applyAlignment="1">
      <alignment vertical="center" wrapText="1"/>
      <protection/>
    </xf>
    <xf numFmtId="180" fontId="23" fillId="39" borderId="17" xfId="55" applyNumberFormat="1" applyFont="1" applyFill="1" applyBorder="1" applyAlignment="1">
      <alignment horizontal="left" vertical="center" wrapText="1"/>
      <protection/>
    </xf>
    <xf numFmtId="180" fontId="29" fillId="33" borderId="17" xfId="55" applyNumberFormat="1" applyFont="1" applyFill="1" applyBorder="1" applyAlignment="1">
      <alignment horizontal="left" vertical="center"/>
      <protection/>
    </xf>
    <xf numFmtId="180" fontId="8" fillId="0" borderId="17" xfId="55" applyNumberFormat="1" applyFont="1" applyFill="1" applyBorder="1" applyAlignment="1">
      <alignment vertical="center" wrapText="1"/>
      <protection/>
    </xf>
    <xf numFmtId="180" fontId="8" fillId="0" borderId="17" xfId="55" applyNumberFormat="1" applyFont="1" applyFill="1" applyBorder="1" applyAlignment="1">
      <alignment horizontal="left" vertical="center" wrapText="1"/>
      <protection/>
    </xf>
    <xf numFmtId="180" fontId="7" fillId="0" borderId="17" xfId="55" applyNumberFormat="1" applyFont="1" applyFill="1" applyBorder="1" applyAlignment="1">
      <alignment horizontal="left" vertical="center" wrapText="1"/>
      <protection/>
    </xf>
    <xf numFmtId="180" fontId="120" fillId="0" borderId="17" xfId="0" applyNumberFormat="1" applyFont="1" applyFill="1" applyBorder="1" applyAlignment="1">
      <alignment horizontal="left" vertical="center" wrapText="1"/>
    </xf>
    <xf numFmtId="180" fontId="120" fillId="0" borderId="17" xfId="0" applyNumberFormat="1" applyFont="1" applyFill="1" applyBorder="1" applyAlignment="1">
      <alignment horizontal="left" vertical="center" wrapText="1"/>
    </xf>
    <xf numFmtId="180" fontId="119" fillId="0" borderId="17" xfId="0" applyNumberFormat="1" applyFont="1" applyFill="1" applyBorder="1" applyAlignment="1">
      <alignment horizontal="left" vertical="center" wrapText="1"/>
    </xf>
    <xf numFmtId="180" fontId="29" fillId="9" borderId="17" xfId="55" applyNumberFormat="1" applyFont="1" applyFill="1" applyBorder="1" applyAlignment="1">
      <alignment horizontal="left" vertical="center"/>
      <protection/>
    </xf>
    <xf numFmtId="180" fontId="24" fillId="33" borderId="17" xfId="55" applyNumberFormat="1" applyFont="1" applyFill="1" applyBorder="1" applyAlignment="1">
      <alignment horizontal="left" vertical="center" wrapText="1"/>
      <protection/>
    </xf>
    <xf numFmtId="180" fontId="24" fillId="33" borderId="36" xfId="55" applyNumberFormat="1" applyFont="1" applyFill="1" applyBorder="1" applyAlignment="1">
      <alignment horizontal="left" vertical="center" wrapText="1"/>
      <protection/>
    </xf>
    <xf numFmtId="180" fontId="27" fillId="33" borderId="37" xfId="55" applyNumberFormat="1" applyFont="1" applyFill="1" applyBorder="1" applyAlignment="1">
      <alignment horizontal="left" vertical="center" wrapText="1"/>
      <protection/>
    </xf>
    <xf numFmtId="180" fontId="17" fillId="42" borderId="23" xfId="55" applyNumberFormat="1" applyFont="1" applyFill="1" applyBorder="1" applyAlignment="1">
      <alignment horizontal="right" vertical="center"/>
      <protection/>
    </xf>
    <xf numFmtId="180" fontId="17" fillId="35" borderId="27" xfId="55" applyNumberFormat="1" applyFont="1" applyFill="1" applyBorder="1" applyAlignment="1">
      <alignment horizontal="right" vertical="center"/>
      <protection/>
    </xf>
    <xf numFmtId="180" fontId="12" fillId="13" borderId="23" xfId="55" applyNumberFormat="1" applyFont="1" applyFill="1" applyBorder="1" applyAlignment="1">
      <alignment horizontal="right" vertical="center"/>
      <protection/>
    </xf>
    <xf numFmtId="180" fontId="38" fillId="0" borderId="23" xfId="55" applyNumberFormat="1" applyFont="1" applyFill="1" applyBorder="1" applyAlignment="1">
      <alignment horizontal="right" vertical="center"/>
      <protection/>
    </xf>
    <xf numFmtId="180" fontId="7" fillId="0" borderId="27" xfId="55" applyNumberFormat="1" applyFont="1" applyFill="1" applyBorder="1" applyAlignment="1">
      <alignment horizontal="right" vertical="center"/>
      <protection/>
    </xf>
    <xf numFmtId="180" fontId="13" fillId="13" borderId="23" xfId="55" applyNumberFormat="1" applyFont="1" applyFill="1" applyBorder="1" applyAlignment="1">
      <alignment horizontal="right" vertical="center"/>
      <protection/>
    </xf>
    <xf numFmtId="180" fontId="124" fillId="0" borderId="23" xfId="55" applyNumberFormat="1" applyFont="1" applyFill="1" applyBorder="1" applyAlignment="1">
      <alignment horizontal="right" vertical="center"/>
      <protection/>
    </xf>
    <xf numFmtId="180" fontId="12" fillId="0" borderId="27" xfId="55" applyNumberFormat="1" applyFont="1" applyFill="1" applyBorder="1" applyAlignment="1">
      <alignment horizontal="right" vertical="center"/>
      <protection/>
    </xf>
    <xf numFmtId="180" fontId="29" fillId="33" borderId="13" xfId="55" applyNumberFormat="1" applyFont="1" applyFill="1" applyBorder="1" applyAlignment="1">
      <alignment horizontal="left" vertical="center"/>
      <protection/>
    </xf>
    <xf numFmtId="180" fontId="23" fillId="34" borderId="27" xfId="55" applyNumberFormat="1" applyFont="1" applyFill="1" applyBorder="1" applyAlignment="1">
      <alignment horizontal="right" vertical="center"/>
      <protection/>
    </xf>
    <xf numFmtId="180" fontId="5" fillId="42" borderId="27" xfId="55" applyNumberFormat="1" applyFont="1" applyFill="1" applyBorder="1" applyAlignment="1">
      <alignment horizontal="right" vertical="center"/>
      <protection/>
    </xf>
    <xf numFmtId="180" fontId="17" fillId="0" borderId="27" xfId="55" applyNumberFormat="1" applyFont="1" applyFill="1" applyBorder="1" applyAlignment="1">
      <alignment horizontal="right" vertical="center"/>
      <protection/>
    </xf>
    <xf numFmtId="180" fontId="8" fillId="34" borderId="27" xfId="55" applyNumberFormat="1" applyFont="1" applyFill="1" applyBorder="1" applyAlignment="1">
      <alignment horizontal="right" vertical="center"/>
      <protection/>
    </xf>
    <xf numFmtId="180" fontId="15" fillId="34" borderId="27" xfId="55" applyNumberFormat="1" applyFont="1" applyFill="1" applyBorder="1" applyAlignment="1">
      <alignment horizontal="right" vertical="center"/>
      <protection/>
    </xf>
    <xf numFmtId="180" fontId="6" fillId="0" borderId="27" xfId="55" applyNumberFormat="1" applyFont="1" applyFill="1" applyBorder="1" applyAlignment="1">
      <alignment horizontal="right" vertical="center"/>
      <protection/>
    </xf>
    <xf numFmtId="180" fontId="12" fillId="13" borderId="27" xfId="55" applyNumberFormat="1" applyFont="1" applyFill="1" applyBorder="1" applyAlignment="1">
      <alignment horizontal="right" vertical="center"/>
      <protection/>
    </xf>
    <xf numFmtId="180" fontId="19" fillId="0" borderId="27" xfId="55" applyNumberFormat="1" applyFont="1" applyFill="1" applyBorder="1" applyAlignment="1">
      <alignment horizontal="right" vertical="center"/>
      <protection/>
    </xf>
    <xf numFmtId="180" fontId="131" fillId="0" borderId="27" xfId="55" applyNumberFormat="1" applyFont="1" applyFill="1" applyBorder="1" applyAlignment="1">
      <alignment horizontal="right" vertical="center"/>
      <protection/>
    </xf>
    <xf numFmtId="180" fontId="23" fillId="39" borderId="27" xfId="55" applyNumberFormat="1" applyFont="1" applyFill="1" applyBorder="1" applyAlignment="1">
      <alignment horizontal="right" vertical="center"/>
      <protection/>
    </xf>
    <xf numFmtId="180" fontId="24" fillId="33" borderId="27" xfId="55" applyNumberFormat="1" applyFont="1" applyFill="1" applyBorder="1" applyAlignment="1">
      <alignment horizontal="right" vertical="center"/>
      <protection/>
    </xf>
    <xf numFmtId="180" fontId="24" fillId="33" borderId="11" xfId="55" applyNumberFormat="1" applyFont="1" applyFill="1" applyBorder="1" applyAlignment="1">
      <alignment horizontal="right" vertical="center"/>
      <protection/>
    </xf>
    <xf numFmtId="180" fontId="27" fillId="33" borderId="38" xfId="55" applyNumberFormat="1" applyFont="1" applyFill="1" applyBorder="1" applyAlignment="1">
      <alignment horizontal="right" vertical="center"/>
      <protection/>
    </xf>
    <xf numFmtId="180" fontId="5" fillId="36" borderId="23" xfId="55" applyNumberFormat="1" applyFont="1" applyFill="1" applyBorder="1" applyAlignment="1">
      <alignment horizontal="right" vertical="center"/>
      <protection/>
    </xf>
    <xf numFmtId="180" fontId="18" fillId="34" borderId="23" xfId="55" applyNumberFormat="1" applyFont="1" applyFill="1" applyBorder="1" applyAlignment="1">
      <alignment horizontal="right" vertical="center"/>
      <protection/>
    </xf>
    <xf numFmtId="180" fontId="5" fillId="38" borderId="23" xfId="55" applyNumberFormat="1" applyFont="1" applyFill="1" applyBorder="1" applyAlignment="1">
      <alignment horizontal="right" vertical="center"/>
      <protection/>
    </xf>
    <xf numFmtId="180" fontId="5" fillId="40" borderId="23" xfId="55" applyNumberFormat="1" applyFont="1" applyFill="1" applyBorder="1" applyAlignment="1">
      <alignment horizontal="right" vertical="center"/>
      <protection/>
    </xf>
    <xf numFmtId="180" fontId="12" fillId="42" borderId="27" xfId="55" applyNumberFormat="1" applyFont="1" applyFill="1" applyBorder="1" applyAlignment="1">
      <alignment horizontal="right" vertical="center"/>
      <protection/>
    </xf>
    <xf numFmtId="180" fontId="16" fillId="42" borderId="27" xfId="55" applyNumberFormat="1" applyFont="1" applyFill="1" applyBorder="1" applyAlignment="1">
      <alignment horizontal="right" vertical="center"/>
      <protection/>
    </xf>
    <xf numFmtId="180" fontId="17" fillId="42" borderId="27" xfId="55" applyNumberFormat="1" applyFont="1" applyFill="1" applyBorder="1" applyAlignment="1">
      <alignment horizontal="right" vertical="center"/>
      <protection/>
    </xf>
    <xf numFmtId="180" fontId="7" fillId="42" borderId="27" xfId="55" applyNumberFormat="1" applyFont="1" applyFill="1" applyBorder="1" applyAlignment="1">
      <alignment horizontal="right" vertical="center"/>
      <protection/>
    </xf>
    <xf numFmtId="180" fontId="19" fillId="42" borderId="27" xfId="55" applyNumberFormat="1" applyFont="1" applyFill="1" applyBorder="1" applyAlignment="1">
      <alignment horizontal="right" vertical="center"/>
      <protection/>
    </xf>
    <xf numFmtId="180" fontId="131" fillId="42" borderId="27" xfId="55" applyNumberFormat="1" applyFont="1" applyFill="1" applyBorder="1" applyAlignment="1">
      <alignment horizontal="right" vertical="center"/>
      <protection/>
    </xf>
    <xf numFmtId="180" fontId="18" fillId="0" borderId="13" xfId="55" applyNumberFormat="1" applyFont="1" applyFill="1" applyBorder="1" applyAlignment="1">
      <alignment horizontal="right" vertical="center" wrapText="1"/>
      <protection/>
    </xf>
    <xf numFmtId="180" fontId="3" fillId="0" borderId="13" xfId="55" applyNumberFormat="1" applyFont="1" applyFill="1" applyBorder="1" applyAlignment="1">
      <alignment horizontal="right" vertical="center" wrapText="1" indent="2"/>
      <protection/>
    </xf>
    <xf numFmtId="180" fontId="16" fillId="0" borderId="13" xfId="55" applyNumberFormat="1" applyFont="1" applyFill="1" applyBorder="1" applyAlignment="1">
      <alignment horizontal="right" vertical="center" wrapText="1"/>
      <protection/>
    </xf>
    <xf numFmtId="180" fontId="25" fillId="35" borderId="13" xfId="55" applyNumberFormat="1" applyFont="1" applyFill="1" applyBorder="1" applyAlignment="1">
      <alignment horizontal="right" vertical="center" wrapText="1"/>
      <protection/>
    </xf>
    <xf numFmtId="180" fontId="10" fillId="0" borderId="13" xfId="55" applyNumberFormat="1" applyFont="1" applyFill="1" applyBorder="1" applyAlignment="1">
      <alignment horizontal="right" vertical="center" wrapText="1"/>
      <protection/>
    </xf>
    <xf numFmtId="180" fontId="5" fillId="0" borderId="13" xfId="55" applyNumberFormat="1" applyFont="1" applyFill="1" applyBorder="1" applyAlignment="1">
      <alignment horizontal="right" vertical="center" wrapText="1"/>
      <protection/>
    </xf>
    <xf numFmtId="180" fontId="8" fillId="34" borderId="13" xfId="55" applyNumberFormat="1" applyFont="1" applyFill="1" applyBorder="1" applyAlignment="1">
      <alignment horizontal="right" vertical="center" wrapText="1"/>
      <protection/>
    </xf>
    <xf numFmtId="180" fontId="119" fillId="0" borderId="13" xfId="0" applyNumberFormat="1" applyFont="1" applyFill="1" applyBorder="1" applyAlignment="1">
      <alignment horizontal="right" vertical="center" wrapText="1"/>
    </xf>
    <xf numFmtId="180" fontId="30" fillId="13" borderId="13" xfId="55" applyNumberFormat="1" applyFont="1" applyFill="1" applyBorder="1" applyAlignment="1">
      <alignment horizontal="right" vertical="center" wrapText="1"/>
      <protection/>
    </xf>
    <xf numFmtId="180" fontId="18" fillId="0" borderId="13" xfId="55" applyNumberFormat="1" applyFont="1" applyFill="1" applyBorder="1" applyAlignment="1">
      <alignment horizontal="right" vertical="center"/>
      <protection/>
    </xf>
    <xf numFmtId="180" fontId="25" fillId="0" borderId="13" xfId="55" applyNumberFormat="1" applyFont="1" applyFill="1" applyBorder="1" applyAlignment="1">
      <alignment horizontal="right" vertical="center"/>
      <protection/>
    </xf>
    <xf numFmtId="180" fontId="31" fillId="0" borderId="13" xfId="55" applyNumberFormat="1" applyFont="1" applyFill="1" applyBorder="1" applyAlignment="1">
      <alignment horizontal="right" vertical="center" wrapText="1"/>
      <protection/>
    </xf>
    <xf numFmtId="180" fontId="131" fillId="0" borderId="13" xfId="55" applyNumberFormat="1" applyFont="1" applyFill="1" applyBorder="1" applyAlignment="1">
      <alignment horizontal="right" vertical="center" wrapText="1"/>
      <protection/>
    </xf>
    <xf numFmtId="180" fontId="8" fillId="0" borderId="13" xfId="55" applyNumberFormat="1" applyFont="1" applyFill="1" applyBorder="1" applyAlignment="1">
      <alignment horizontal="right" vertical="center" wrapText="1"/>
      <protection/>
    </xf>
    <xf numFmtId="180" fontId="7" fillId="0" borderId="13" xfId="55" applyNumberFormat="1" applyFont="1" applyFill="1" applyBorder="1" applyAlignment="1">
      <alignment horizontal="right" vertical="center" wrapText="1"/>
      <protection/>
    </xf>
    <xf numFmtId="180" fontId="120" fillId="0" borderId="13" xfId="0" applyNumberFormat="1" applyFont="1" applyFill="1" applyBorder="1" applyAlignment="1">
      <alignment horizontal="right" vertical="center" wrapText="1"/>
    </xf>
    <xf numFmtId="180" fontId="120" fillId="0" borderId="13" xfId="0" applyNumberFormat="1" applyFont="1" applyFill="1" applyBorder="1" applyAlignment="1">
      <alignment horizontal="right" vertical="center" wrapText="1"/>
    </xf>
    <xf numFmtId="180" fontId="122" fillId="0" borderId="13" xfId="0" applyNumberFormat="1" applyFont="1" applyFill="1" applyBorder="1" applyAlignment="1">
      <alignment horizontal="right" vertical="center" wrapText="1"/>
    </xf>
    <xf numFmtId="180" fontId="119" fillId="0" borderId="13" xfId="0" applyNumberFormat="1" applyFont="1" applyFill="1" applyBorder="1" applyAlignment="1">
      <alignment horizontal="right" vertical="center" wrapText="1"/>
    </xf>
    <xf numFmtId="180" fontId="24" fillId="33" borderId="13" xfId="55" applyNumberFormat="1" applyFont="1" applyFill="1" applyBorder="1" applyAlignment="1">
      <alignment horizontal="right" vertical="center" wrapText="1"/>
      <protection/>
    </xf>
    <xf numFmtId="180" fontId="3" fillId="0" borderId="13" xfId="55" applyNumberFormat="1" applyFont="1" applyFill="1" applyBorder="1" applyAlignment="1">
      <alignment horizontal="right" vertical="center" wrapText="1"/>
      <protection/>
    </xf>
    <xf numFmtId="0" fontId="9" fillId="0" borderId="39" xfId="55" applyFont="1" applyFill="1" applyBorder="1" applyAlignment="1">
      <alignment horizontal="center" vertical="center" wrapText="1"/>
      <protection/>
    </xf>
    <xf numFmtId="0" fontId="9" fillId="17" borderId="31" xfId="55" applyFont="1" applyFill="1" applyBorder="1" applyAlignment="1">
      <alignment horizontal="center" vertical="center"/>
      <protection/>
    </xf>
    <xf numFmtId="0" fontId="9" fillId="17" borderId="36" xfId="55" applyFont="1" applyFill="1" applyBorder="1" applyAlignment="1">
      <alignment horizontal="center" vertical="center"/>
      <protection/>
    </xf>
    <xf numFmtId="0" fontId="9" fillId="17" borderId="40" xfId="55" applyFont="1" applyFill="1" applyBorder="1" applyAlignment="1">
      <alignment horizontal="center" vertical="center"/>
      <protection/>
    </xf>
    <xf numFmtId="0" fontId="9" fillId="17" borderId="33" xfId="55" applyFont="1" applyFill="1" applyBorder="1" applyAlignment="1">
      <alignment horizontal="center" vertical="center"/>
      <protection/>
    </xf>
    <xf numFmtId="0" fontId="11" fillId="17" borderId="31" xfId="55" applyFont="1" applyFill="1" applyBorder="1" applyAlignment="1">
      <alignment horizontal="center" vertical="center"/>
      <protection/>
    </xf>
    <xf numFmtId="0" fontId="9" fillId="17" borderId="32" xfId="55" applyFont="1" applyFill="1" applyBorder="1" applyAlignment="1">
      <alignment horizontal="center" vertical="center"/>
      <protection/>
    </xf>
    <xf numFmtId="0" fontId="9" fillId="17" borderId="13" xfId="55" applyFont="1" applyFill="1" applyBorder="1" applyAlignment="1">
      <alignment horizontal="center" vertical="center"/>
      <protection/>
    </xf>
    <xf numFmtId="0" fontId="9" fillId="17" borderId="41" xfId="55" applyFont="1" applyFill="1" applyBorder="1" applyAlignment="1">
      <alignment horizontal="center" vertical="center"/>
      <protection/>
    </xf>
    <xf numFmtId="0" fontId="9" fillId="17" borderId="10" xfId="55" applyFont="1" applyFill="1" applyBorder="1" applyAlignment="1">
      <alignment horizontal="center" vertical="center"/>
      <protection/>
    </xf>
    <xf numFmtId="0" fontId="9" fillId="17" borderId="12" xfId="55" applyFont="1" applyFill="1" applyBorder="1" applyAlignment="1">
      <alignment horizontal="center" vertical="center"/>
      <protection/>
    </xf>
    <xf numFmtId="0" fontId="9" fillId="17" borderId="0" xfId="55" applyFont="1" applyFill="1" applyBorder="1" applyAlignment="1">
      <alignment vertical="center"/>
      <protection/>
    </xf>
    <xf numFmtId="180" fontId="12" fillId="0" borderId="17" xfId="55" applyNumberFormat="1" applyFont="1" applyFill="1" applyBorder="1" applyAlignment="1">
      <alignment horizontal="right" vertical="center"/>
      <protection/>
    </xf>
    <xf numFmtId="180" fontId="5" fillId="0" borderId="17" xfId="55" applyNumberFormat="1" applyFont="1" applyFill="1" applyBorder="1" applyAlignment="1">
      <alignment horizontal="right" vertical="center"/>
      <protection/>
    </xf>
    <xf numFmtId="180" fontId="5" fillId="38" borderId="13" xfId="55" applyNumberFormat="1" applyFont="1" applyFill="1" applyBorder="1" applyAlignment="1">
      <alignment horizontal="right" vertical="center"/>
      <protection/>
    </xf>
    <xf numFmtId="180" fontId="5" fillId="43" borderId="10" xfId="55" applyNumberFormat="1" applyFont="1" applyFill="1" applyBorder="1" applyAlignment="1">
      <alignment horizontal="right" vertical="center"/>
      <protection/>
    </xf>
    <xf numFmtId="0" fontId="15" fillId="34" borderId="0" xfId="55" applyFont="1" applyFill="1" applyBorder="1" applyAlignment="1">
      <alignment vertical="center"/>
      <protection/>
    </xf>
    <xf numFmtId="180" fontId="17" fillId="35" borderId="42" xfId="55" applyNumberFormat="1" applyFont="1" applyFill="1" applyBorder="1" applyAlignment="1">
      <alignment horizontal="right" vertical="center"/>
      <protection/>
    </xf>
    <xf numFmtId="180" fontId="7" fillId="0" borderId="42" xfId="55" applyNumberFormat="1" applyFont="1" applyFill="1" applyBorder="1" applyAlignment="1">
      <alignment horizontal="right" vertical="center"/>
      <protection/>
    </xf>
    <xf numFmtId="180" fontId="22" fillId="33" borderId="42" xfId="55" applyNumberFormat="1" applyFont="1" applyFill="1" applyBorder="1" applyAlignment="1">
      <alignment horizontal="right" vertical="center"/>
      <protection/>
    </xf>
    <xf numFmtId="180" fontId="29" fillId="33" borderId="42" xfId="55" applyNumberFormat="1" applyFont="1" applyFill="1" applyBorder="1" applyAlignment="1">
      <alignment horizontal="right" vertical="center"/>
      <protection/>
    </xf>
    <xf numFmtId="180" fontId="15" fillId="0" borderId="42" xfId="55" applyNumberFormat="1" applyFont="1" applyFill="1" applyBorder="1" applyAlignment="1">
      <alignment horizontal="right" vertical="center"/>
      <protection/>
    </xf>
    <xf numFmtId="0" fontId="15" fillId="0" borderId="23" xfId="55" applyFont="1" applyFill="1" applyBorder="1" applyAlignment="1">
      <alignment horizontal="center" vertical="center"/>
      <protection/>
    </xf>
    <xf numFmtId="0" fontId="5" fillId="13" borderId="23" xfId="55" applyFont="1" applyFill="1" applyBorder="1" applyAlignment="1">
      <alignment vertical="center"/>
      <protection/>
    </xf>
    <xf numFmtId="0" fontId="23" fillId="0" borderId="23" xfId="55" applyFont="1" applyFill="1" applyBorder="1" applyAlignment="1">
      <alignment horizontal="center" vertical="center"/>
      <protection/>
    </xf>
    <xf numFmtId="49" fontId="131" fillId="0" borderId="23" xfId="55" applyNumberFormat="1" applyFont="1" applyFill="1" applyBorder="1" applyAlignment="1">
      <alignment horizontal="center" vertical="center"/>
      <protection/>
    </xf>
    <xf numFmtId="49" fontId="5" fillId="0" borderId="23" xfId="55" applyNumberFormat="1" applyFont="1" applyFill="1" applyBorder="1" applyAlignment="1">
      <alignment horizontal="center" vertical="center"/>
      <protection/>
    </xf>
    <xf numFmtId="49" fontId="5" fillId="15" borderId="23" xfId="55" applyNumberFormat="1" applyFont="1" applyFill="1" applyBorder="1" applyAlignment="1">
      <alignment horizontal="center" vertical="center"/>
      <protection/>
    </xf>
    <xf numFmtId="49" fontId="7" fillId="15" borderId="23" xfId="55" applyNumberFormat="1" applyFont="1" applyFill="1" applyBorder="1" applyAlignment="1">
      <alignment horizontal="center" vertical="center"/>
      <protection/>
    </xf>
    <xf numFmtId="0" fontId="22" fillId="33" borderId="13" xfId="55" applyFont="1" applyFill="1" applyBorder="1" applyAlignment="1">
      <alignment vertical="center" wrapText="1"/>
      <protection/>
    </xf>
    <xf numFmtId="0" fontId="24" fillId="33" borderId="12" xfId="55" applyFont="1" applyFill="1" applyBorder="1" applyAlignment="1">
      <alignment horizontal="center" vertical="center"/>
      <protection/>
    </xf>
    <xf numFmtId="0" fontId="23" fillId="34" borderId="13" xfId="55" applyFont="1" applyFill="1" applyBorder="1" applyAlignment="1">
      <alignment horizontal="left" vertical="center" wrapText="1"/>
      <protection/>
    </xf>
    <xf numFmtId="0" fontId="23" fillId="34" borderId="12" xfId="55" applyFont="1" applyFill="1" applyBorder="1" applyAlignment="1">
      <alignment horizontal="center" vertical="center"/>
      <protection/>
    </xf>
    <xf numFmtId="0" fontId="18" fillId="0" borderId="13" xfId="55" applyFont="1" applyFill="1" applyBorder="1" applyAlignment="1">
      <alignment horizontal="left" vertical="center" wrapText="1"/>
      <protection/>
    </xf>
    <xf numFmtId="0" fontId="15" fillId="0" borderId="12" xfId="55" applyFont="1" applyFill="1" applyBorder="1" applyAlignment="1">
      <alignment horizontal="center" vertical="center" wrapText="1"/>
      <protection/>
    </xf>
    <xf numFmtId="0" fontId="3" fillId="0" borderId="13" xfId="55" applyFont="1" applyFill="1" applyBorder="1" applyAlignment="1">
      <alignment horizontal="left" vertical="center" wrapText="1"/>
      <protection/>
    </xf>
    <xf numFmtId="0" fontId="15" fillId="0" borderId="12" xfId="55" applyFont="1" applyFill="1" applyBorder="1" applyAlignment="1">
      <alignment horizontal="center" vertical="center"/>
      <protection/>
    </xf>
    <xf numFmtId="0" fontId="16" fillId="0" borderId="13" xfId="55" applyFont="1" applyFill="1" applyBorder="1" applyAlignment="1">
      <alignment horizontal="left" vertical="center" wrapText="1"/>
      <protection/>
    </xf>
    <xf numFmtId="0" fontId="14" fillId="0" borderId="12" xfId="55" applyFont="1" applyFill="1" applyBorder="1" applyAlignment="1">
      <alignment horizontal="center" vertical="center"/>
      <protection/>
    </xf>
    <xf numFmtId="0" fontId="16" fillId="42" borderId="13" xfId="55" applyFont="1" applyFill="1" applyBorder="1" applyAlignment="1">
      <alignment horizontal="left" vertical="center" wrapText="1"/>
      <protection/>
    </xf>
    <xf numFmtId="0" fontId="25" fillId="0" borderId="13" xfId="55" applyFont="1" applyFill="1" applyBorder="1" applyAlignment="1">
      <alignment horizontal="left" vertical="center" wrapText="1" indent="2"/>
      <protection/>
    </xf>
    <xf numFmtId="0" fontId="12" fillId="0" borderId="12" xfId="55" applyFont="1" applyFill="1" applyBorder="1" applyAlignment="1">
      <alignment horizontal="center" vertical="center"/>
      <protection/>
    </xf>
    <xf numFmtId="0" fontId="17" fillId="0" borderId="13" xfId="55" applyFont="1" applyFill="1" applyBorder="1" applyAlignment="1">
      <alignment horizontal="left" vertical="center" wrapText="1" indent="2"/>
      <protection/>
    </xf>
    <xf numFmtId="0" fontId="17" fillId="42" borderId="13" xfId="55" applyFont="1" applyFill="1" applyBorder="1" applyAlignment="1">
      <alignment horizontal="left" vertical="center" wrapText="1" indent="2"/>
      <protection/>
    </xf>
    <xf numFmtId="0" fontId="12" fillId="42" borderId="12" xfId="55" applyFont="1" applyFill="1" applyBorder="1" applyAlignment="1">
      <alignment horizontal="center" vertical="center"/>
      <protection/>
    </xf>
    <xf numFmtId="0" fontId="18" fillId="0" borderId="13" xfId="55" applyFont="1" applyFill="1" applyBorder="1" applyAlignment="1">
      <alignment vertical="center" wrapText="1"/>
      <protection/>
    </xf>
    <xf numFmtId="0" fontId="25" fillId="35" borderId="13" xfId="55" applyFont="1" applyFill="1" applyBorder="1" applyAlignment="1">
      <alignment horizontal="left" vertical="center" wrapText="1"/>
      <protection/>
    </xf>
    <xf numFmtId="0" fontId="12" fillId="35" borderId="12" xfId="55" applyFont="1" applyFill="1" applyBorder="1" applyAlignment="1">
      <alignment horizontal="center" vertical="center" wrapText="1"/>
      <protection/>
    </xf>
    <xf numFmtId="0" fontId="10" fillId="0" borderId="13" xfId="55" applyFont="1" applyFill="1" applyBorder="1" applyAlignment="1">
      <alignment horizontal="left" vertical="center" wrapText="1"/>
      <protection/>
    </xf>
    <xf numFmtId="0" fontId="5" fillId="0" borderId="13" xfId="55" applyFont="1" applyFill="1" applyBorder="1" applyAlignment="1">
      <alignment horizontal="left" vertical="center" wrapText="1"/>
      <protection/>
    </xf>
    <xf numFmtId="0" fontId="128" fillId="35" borderId="13" xfId="0" applyFont="1" applyFill="1" applyBorder="1" applyAlignment="1">
      <alignment horizontal="left" vertical="center" wrapText="1" indent="2"/>
    </xf>
    <xf numFmtId="0" fontId="12" fillId="35" borderId="12" xfId="55" applyFont="1" applyFill="1" applyBorder="1" applyAlignment="1">
      <alignment horizontal="center" vertical="center"/>
      <protection/>
    </xf>
    <xf numFmtId="0" fontId="33" fillId="0" borderId="13" xfId="55" applyFont="1" applyFill="1" applyBorder="1" applyAlignment="1">
      <alignment vertical="center" wrapText="1"/>
      <protection/>
    </xf>
    <xf numFmtId="0" fontId="128" fillId="0" borderId="13" xfId="0" applyFont="1" applyFill="1" applyBorder="1" applyAlignment="1">
      <alignment horizontal="left" vertical="center" wrapText="1" indent="2"/>
    </xf>
    <xf numFmtId="0" fontId="8" fillId="34" borderId="13" xfId="55" applyFont="1" applyFill="1" applyBorder="1" applyAlignment="1">
      <alignment horizontal="left" vertical="center" wrapText="1"/>
      <protection/>
    </xf>
    <xf numFmtId="0" fontId="8" fillId="34" borderId="12" xfId="55" applyFont="1" applyFill="1" applyBorder="1" applyAlignment="1">
      <alignment horizontal="center" vertical="center"/>
      <protection/>
    </xf>
    <xf numFmtId="0" fontId="23" fillId="34" borderId="13" xfId="55" applyFont="1" applyFill="1" applyBorder="1" applyAlignment="1">
      <alignment vertical="center" wrapText="1"/>
      <protection/>
    </xf>
    <xf numFmtId="0" fontId="5" fillId="0" borderId="13" xfId="55" applyFont="1" applyFill="1" applyBorder="1" applyAlignment="1">
      <alignment vertical="center" wrapText="1"/>
      <protection/>
    </xf>
    <xf numFmtId="0" fontId="119" fillId="0" borderId="13" xfId="0" applyFont="1" applyFill="1" applyBorder="1" applyAlignment="1">
      <alignment horizontal="left" vertical="center" wrapText="1"/>
    </xf>
    <xf numFmtId="0" fontId="120" fillId="34" borderId="13" xfId="0" applyFont="1" applyFill="1" applyBorder="1" applyAlignment="1">
      <alignment horizontal="left" vertical="center" wrapText="1"/>
    </xf>
    <xf numFmtId="0" fontId="6" fillId="0" borderId="12" xfId="55" applyFont="1" applyFill="1" applyBorder="1" applyAlignment="1">
      <alignment horizontal="center" vertical="center"/>
      <protection/>
    </xf>
    <xf numFmtId="0" fontId="36" fillId="13" borderId="13" xfId="55" applyFont="1" applyFill="1" applyBorder="1" applyAlignment="1">
      <alignment vertical="center" wrapText="1"/>
      <protection/>
    </xf>
    <xf numFmtId="0" fontId="5" fillId="13" borderId="12" xfId="55" applyFont="1" applyFill="1" applyBorder="1" applyAlignment="1">
      <alignment vertical="center"/>
      <protection/>
    </xf>
    <xf numFmtId="0" fontId="27" fillId="12" borderId="13" xfId="55" applyFont="1" applyFill="1" applyBorder="1" applyAlignment="1">
      <alignment vertical="center" wrapText="1"/>
      <protection/>
    </xf>
    <xf numFmtId="0" fontId="24" fillId="12" borderId="12" xfId="55" applyFont="1" applyFill="1" applyBorder="1" applyAlignment="1">
      <alignment horizontal="center" vertical="center"/>
      <protection/>
    </xf>
    <xf numFmtId="0" fontId="18" fillId="0" borderId="13" xfId="55" applyFont="1" applyFill="1" applyBorder="1" applyAlignment="1">
      <alignment vertical="center"/>
      <protection/>
    </xf>
    <xf numFmtId="0" fontId="23" fillId="0" borderId="12" xfId="55" applyFont="1" applyFill="1" applyBorder="1" applyAlignment="1">
      <alignment horizontal="center" vertical="center"/>
      <protection/>
    </xf>
    <xf numFmtId="0" fontId="33" fillId="0" borderId="13" xfId="55" applyFont="1" applyFill="1" applyBorder="1" applyAlignment="1">
      <alignment vertical="center"/>
      <protection/>
    </xf>
    <xf numFmtId="0" fontId="17" fillId="0" borderId="13" xfId="55" applyFont="1" applyFill="1" applyBorder="1" applyAlignment="1">
      <alignment horizontal="left" vertical="center" indent="1"/>
      <protection/>
    </xf>
    <xf numFmtId="0" fontId="28" fillId="0" borderId="12" xfId="55" applyFont="1" applyFill="1" applyBorder="1" applyAlignment="1">
      <alignment horizontal="center" vertical="center"/>
      <protection/>
    </xf>
    <xf numFmtId="0" fontId="128" fillId="0" borderId="13" xfId="0" applyFont="1" applyFill="1" applyBorder="1" applyAlignment="1">
      <alignment horizontal="left" vertical="center" wrapText="1" indent="1"/>
    </xf>
    <xf numFmtId="0" fontId="113" fillId="0" borderId="13" xfId="0" applyFont="1" applyFill="1" applyBorder="1" applyAlignment="1">
      <alignment horizontal="left" vertical="center" wrapText="1"/>
    </xf>
    <xf numFmtId="0" fontId="121" fillId="0" borderId="13" xfId="0" applyFont="1" applyFill="1" applyBorder="1" applyAlignment="1">
      <alignment horizontal="left" vertical="center" wrapText="1"/>
    </xf>
    <xf numFmtId="0" fontId="24" fillId="12" borderId="13" xfId="55" applyFont="1" applyFill="1" applyBorder="1" applyAlignment="1">
      <alignment vertical="center"/>
      <protection/>
    </xf>
    <xf numFmtId="0" fontId="25" fillId="0" borderId="13" xfId="55" applyFont="1" applyFill="1" applyBorder="1" applyAlignment="1">
      <alignment vertical="center"/>
      <protection/>
    </xf>
    <xf numFmtId="0" fontId="23" fillId="0" borderId="12" xfId="55" applyFont="1" applyFill="1" applyBorder="1" applyAlignment="1">
      <alignment horizontal="center" vertical="center" wrapText="1"/>
      <protection/>
    </xf>
    <xf numFmtId="0" fontId="28" fillId="13" borderId="13" xfId="55" applyFont="1" applyFill="1" applyBorder="1" applyAlignment="1">
      <alignment vertical="center"/>
      <protection/>
    </xf>
    <xf numFmtId="0" fontId="141" fillId="19" borderId="12" xfId="55" applyFont="1" applyFill="1" applyBorder="1" applyAlignment="1">
      <alignment horizontal="center" vertical="center" wrapText="1"/>
      <protection/>
    </xf>
    <xf numFmtId="0" fontId="31" fillId="0" borderId="13" xfId="55" applyFont="1" applyFill="1" applyBorder="1" applyAlignment="1">
      <alignment vertical="center" wrapText="1"/>
      <protection/>
    </xf>
    <xf numFmtId="49" fontId="31" fillId="0" borderId="12" xfId="55" applyNumberFormat="1" applyFont="1" applyFill="1" applyBorder="1" applyAlignment="1">
      <alignment horizontal="center" vertical="center"/>
      <protection/>
    </xf>
    <xf numFmtId="0" fontId="131" fillId="0" borderId="13" xfId="55" applyFont="1" applyFill="1" applyBorder="1" applyAlignment="1">
      <alignment vertical="center" wrapText="1"/>
      <protection/>
    </xf>
    <xf numFmtId="49" fontId="131" fillId="0" borderId="12" xfId="55" applyNumberFormat="1" applyFont="1" applyFill="1" applyBorder="1" applyAlignment="1">
      <alignment horizontal="center" vertical="center"/>
      <protection/>
    </xf>
    <xf numFmtId="49" fontId="23" fillId="33" borderId="12" xfId="55" applyNumberFormat="1" applyFont="1" applyFill="1" applyBorder="1" applyAlignment="1">
      <alignment horizontal="center" vertical="center"/>
      <protection/>
    </xf>
    <xf numFmtId="0" fontId="23" fillId="39" borderId="13" xfId="55" applyFont="1" applyFill="1" applyBorder="1" applyAlignment="1">
      <alignment horizontal="left" vertical="center" wrapText="1"/>
      <protection/>
    </xf>
    <xf numFmtId="49" fontId="15" fillId="39" borderId="12" xfId="55" applyNumberFormat="1" applyFont="1" applyFill="1" applyBorder="1" applyAlignment="1">
      <alignment horizontal="center" vertical="center" wrapText="1"/>
      <protection/>
    </xf>
    <xf numFmtId="49" fontId="28" fillId="33" borderId="12" xfId="55" applyNumberFormat="1" applyFont="1" applyFill="1" applyBorder="1" applyAlignment="1">
      <alignment horizontal="center" vertical="center"/>
      <protection/>
    </xf>
    <xf numFmtId="0" fontId="8" fillId="0" borderId="13" xfId="55" applyFont="1" applyFill="1" applyBorder="1" applyAlignment="1">
      <alignment vertical="center" wrapText="1"/>
      <protection/>
    </xf>
    <xf numFmtId="49" fontId="23" fillId="0" borderId="12" xfId="55" applyNumberFormat="1" applyFont="1" applyFill="1" applyBorder="1" applyAlignment="1">
      <alignment horizontal="center" vertical="center"/>
      <protection/>
    </xf>
    <xf numFmtId="49" fontId="5" fillId="0" borderId="12" xfId="55" applyNumberFormat="1" applyFont="1" applyFill="1" applyBorder="1" applyAlignment="1">
      <alignment horizontal="center" vertical="center"/>
      <protection/>
    </xf>
    <xf numFmtId="0" fontId="8" fillId="0" borderId="13" xfId="55" applyFont="1" applyFill="1" applyBorder="1" applyAlignment="1">
      <alignment horizontal="left" vertical="center" wrapText="1"/>
      <protection/>
    </xf>
    <xf numFmtId="0" fontId="7" fillId="0" borderId="13" xfId="55" applyFont="1" applyFill="1" applyBorder="1" applyAlignment="1">
      <alignment horizontal="left" vertical="center" wrapText="1"/>
      <protection/>
    </xf>
    <xf numFmtId="0" fontId="8" fillId="15" borderId="13" xfId="55" applyFont="1" applyFill="1" applyBorder="1" applyAlignment="1">
      <alignment vertical="center" wrapText="1"/>
      <protection/>
    </xf>
    <xf numFmtId="49" fontId="23" fillId="15" borderId="12" xfId="55" applyNumberFormat="1" applyFont="1" applyFill="1" applyBorder="1" applyAlignment="1">
      <alignment horizontal="center" vertical="center"/>
      <protection/>
    </xf>
    <xf numFmtId="0" fontId="119" fillId="15" borderId="13" xfId="0" applyFont="1" applyFill="1" applyBorder="1" applyAlignment="1">
      <alignment horizontal="left" vertical="center" wrapText="1"/>
    </xf>
    <xf numFmtId="49" fontId="5" fillId="15" borderId="12" xfId="55" applyNumberFormat="1" applyFont="1" applyFill="1" applyBorder="1" applyAlignment="1">
      <alignment horizontal="center" vertical="center"/>
      <protection/>
    </xf>
    <xf numFmtId="49" fontId="7" fillId="15" borderId="12" xfId="55" applyNumberFormat="1" applyFont="1" applyFill="1" applyBorder="1" applyAlignment="1">
      <alignment horizontal="center" vertical="center"/>
      <protection/>
    </xf>
    <xf numFmtId="0" fontId="120" fillId="0" borderId="13" xfId="0" applyFont="1" applyFill="1" applyBorder="1" applyAlignment="1">
      <alignment horizontal="left" vertical="center" wrapText="1"/>
    </xf>
    <xf numFmtId="0" fontId="120" fillId="0" borderId="13" xfId="0" applyFont="1" applyFill="1" applyBorder="1" applyAlignment="1">
      <alignment horizontal="left" vertical="center" wrapText="1"/>
    </xf>
    <xf numFmtId="49" fontId="15" fillId="0" borderId="12" xfId="55" applyNumberFormat="1" applyFont="1" applyFill="1" applyBorder="1" applyAlignment="1">
      <alignment horizontal="center" vertical="center"/>
      <protection/>
    </xf>
    <xf numFmtId="49" fontId="29" fillId="33" borderId="12" xfId="55" applyNumberFormat="1" applyFont="1" applyFill="1" applyBorder="1" applyAlignment="1">
      <alignment horizontal="center" vertical="center"/>
      <protection/>
    </xf>
    <xf numFmtId="0" fontId="120" fillId="15" borderId="13" xfId="0" applyFont="1" applyFill="1" applyBorder="1" applyAlignment="1">
      <alignment horizontal="left" vertical="center" wrapText="1"/>
    </xf>
    <xf numFmtId="0" fontId="119" fillId="0" borderId="13" xfId="0" applyFont="1" applyFill="1" applyBorder="1" applyAlignment="1">
      <alignment horizontal="left" vertical="center" wrapText="1"/>
    </xf>
    <xf numFmtId="0" fontId="39" fillId="0" borderId="13" xfId="55" applyFont="1" applyFill="1" applyBorder="1" applyAlignment="1">
      <alignment vertical="center" wrapText="1"/>
      <protection/>
    </xf>
    <xf numFmtId="49" fontId="28" fillId="9" borderId="13" xfId="55" applyNumberFormat="1" applyFont="1" applyFill="1" applyBorder="1" applyAlignment="1">
      <alignment horizontal="left" vertical="center" indent="1"/>
      <protection/>
    </xf>
    <xf numFmtId="49" fontId="28" fillId="9" borderId="12" xfId="55" applyNumberFormat="1" applyFont="1" applyFill="1" applyBorder="1" applyAlignment="1">
      <alignment horizontal="center" vertical="center"/>
      <protection/>
    </xf>
    <xf numFmtId="180" fontId="23" fillId="33" borderId="13" xfId="55" applyNumberFormat="1" applyFont="1" applyFill="1" applyBorder="1" applyAlignment="1">
      <alignment horizontal="left" vertical="center" wrapText="1"/>
      <protection/>
    </xf>
    <xf numFmtId="180" fontId="8" fillId="33" borderId="24" xfId="55" applyNumberFormat="1" applyFont="1" applyFill="1" applyBorder="1" applyAlignment="1">
      <alignment horizontal="left" vertical="center" wrapText="1"/>
      <protection/>
    </xf>
    <xf numFmtId="49" fontId="8" fillId="33" borderId="15" xfId="55" applyNumberFormat="1" applyFont="1" applyFill="1" applyBorder="1" applyAlignment="1">
      <alignment horizontal="center" vertical="center"/>
      <protection/>
    </xf>
    <xf numFmtId="180" fontId="121" fillId="0" borderId="13" xfId="0" applyNumberFormat="1" applyFont="1" applyFill="1" applyBorder="1" applyAlignment="1">
      <alignment horizontal="right" vertical="center" wrapText="1"/>
    </xf>
    <xf numFmtId="180" fontId="25" fillId="42" borderId="13" xfId="55" applyNumberFormat="1" applyFont="1" applyFill="1" applyBorder="1" applyAlignment="1">
      <alignment horizontal="right" vertical="center" wrapText="1"/>
      <protection/>
    </xf>
    <xf numFmtId="180" fontId="17" fillId="0" borderId="13" xfId="55" applyNumberFormat="1" applyFont="1" applyFill="1" applyBorder="1" applyAlignment="1">
      <alignment horizontal="right" vertical="center" wrapText="1"/>
      <protection/>
    </xf>
    <xf numFmtId="180" fontId="5" fillId="35" borderId="13" xfId="55" applyNumberFormat="1" applyFont="1" applyFill="1" applyBorder="1" applyAlignment="1">
      <alignment horizontal="right" vertical="center" wrapText="1"/>
      <protection/>
    </xf>
    <xf numFmtId="180" fontId="17" fillId="0" borderId="10" xfId="55" applyNumberFormat="1" applyFont="1" applyFill="1" applyBorder="1" applyAlignment="1">
      <alignment horizontal="right" vertical="center" wrapText="1"/>
      <protection/>
    </xf>
    <xf numFmtId="180" fontId="17" fillId="0" borderId="12" xfId="55" applyNumberFormat="1" applyFont="1" applyFill="1" applyBorder="1" applyAlignment="1">
      <alignment horizontal="right" vertical="center" wrapText="1"/>
      <protection/>
    </xf>
    <xf numFmtId="180" fontId="17" fillId="0" borderId="10" xfId="55" applyNumberFormat="1" applyFont="1" applyFill="1" applyBorder="1" applyAlignment="1">
      <alignment vertical="center" wrapText="1"/>
      <protection/>
    </xf>
    <xf numFmtId="180" fontId="17" fillId="38" borderId="13" xfId="55" applyNumberFormat="1" applyFont="1" applyFill="1" applyBorder="1" applyAlignment="1">
      <alignment horizontal="right" vertical="center"/>
      <protection/>
    </xf>
    <xf numFmtId="180" fontId="17" fillId="36" borderId="23" xfId="55" applyNumberFormat="1" applyFont="1" applyFill="1" applyBorder="1" applyAlignment="1">
      <alignment horizontal="right" vertical="center"/>
      <protection/>
    </xf>
    <xf numFmtId="180" fontId="17" fillId="36" borderId="10" xfId="55" applyNumberFormat="1" applyFont="1" applyFill="1" applyBorder="1" applyAlignment="1">
      <alignment horizontal="right" vertical="center"/>
      <protection/>
    </xf>
    <xf numFmtId="180" fontId="17" fillId="37" borderId="10" xfId="55" applyNumberFormat="1" applyFont="1" applyFill="1" applyBorder="1" applyAlignment="1">
      <alignment horizontal="right" vertical="center"/>
      <protection/>
    </xf>
    <xf numFmtId="180" fontId="17" fillId="0" borderId="17" xfId="55" applyNumberFormat="1" applyFont="1" applyFill="1" applyBorder="1" applyAlignment="1">
      <alignment vertical="center" wrapText="1"/>
      <protection/>
    </xf>
    <xf numFmtId="180" fontId="119" fillId="35" borderId="13" xfId="0" applyNumberFormat="1" applyFont="1" applyFill="1" applyBorder="1" applyAlignment="1">
      <alignment horizontal="right" vertical="center" wrapText="1"/>
    </xf>
    <xf numFmtId="180" fontId="7" fillId="35" borderId="23" xfId="55" applyNumberFormat="1" applyFont="1" applyFill="1" applyBorder="1" applyAlignment="1">
      <alignment horizontal="right" vertical="center"/>
      <protection/>
    </xf>
    <xf numFmtId="180" fontId="7" fillId="35" borderId="10" xfId="55" applyNumberFormat="1" applyFont="1" applyFill="1" applyBorder="1" applyAlignment="1">
      <alignment horizontal="right" vertical="center"/>
      <protection/>
    </xf>
    <xf numFmtId="180" fontId="124" fillId="18" borderId="10" xfId="55" applyNumberFormat="1" applyFont="1" applyFill="1" applyBorder="1" applyAlignment="1">
      <alignment horizontal="right" vertical="center"/>
      <protection/>
    </xf>
    <xf numFmtId="180" fontId="19" fillId="18" borderId="26" xfId="55" applyNumberFormat="1" applyFont="1" applyFill="1" applyBorder="1" applyAlignment="1">
      <alignment horizontal="right" vertical="center"/>
      <protection/>
    </xf>
    <xf numFmtId="180" fontId="15" fillId="12" borderId="10" xfId="55" applyNumberFormat="1" applyFont="1" applyFill="1" applyBorder="1" applyAlignment="1">
      <alignment horizontal="right" vertical="center"/>
      <protection/>
    </xf>
    <xf numFmtId="180" fontId="24" fillId="12" borderId="10" xfId="55" applyNumberFormat="1" applyFont="1" applyFill="1" applyBorder="1" applyAlignment="1">
      <alignment horizontal="right" vertical="center"/>
      <protection/>
    </xf>
    <xf numFmtId="180" fontId="15" fillId="33" borderId="31" xfId="55" applyNumberFormat="1" applyFont="1" applyFill="1" applyBorder="1" applyAlignment="1">
      <alignment horizontal="right" vertical="center"/>
      <protection/>
    </xf>
    <xf numFmtId="180" fontId="39" fillId="0" borderId="13" xfId="55" applyNumberFormat="1" applyFont="1" applyFill="1" applyBorder="1" applyAlignment="1">
      <alignment horizontal="right" vertical="center" wrapText="1"/>
      <protection/>
    </xf>
    <xf numFmtId="0" fontId="9" fillId="17" borderId="42" xfId="55" applyFont="1" applyFill="1" applyBorder="1" applyAlignment="1">
      <alignment horizontal="center" vertical="center"/>
      <protection/>
    </xf>
    <xf numFmtId="180" fontId="3" fillId="0" borderId="42" xfId="55" applyNumberFormat="1" applyFont="1" applyFill="1" applyBorder="1" applyAlignment="1">
      <alignment horizontal="right" vertical="center" wrapText="1" indent="2"/>
      <protection/>
    </xf>
    <xf numFmtId="180" fontId="16" fillId="0" borderId="42" xfId="55" applyNumberFormat="1" applyFont="1" applyFill="1" applyBorder="1" applyAlignment="1">
      <alignment horizontal="right" vertical="center" wrapText="1"/>
      <protection/>
    </xf>
    <xf numFmtId="180" fontId="18" fillId="0" borderId="42" xfId="55" applyNumberFormat="1" applyFont="1" applyFill="1" applyBorder="1" applyAlignment="1">
      <alignment horizontal="right" vertical="center" wrapText="1"/>
      <protection/>
    </xf>
    <xf numFmtId="180" fontId="18" fillId="42" borderId="42" xfId="55" applyNumberFormat="1" applyFont="1" applyFill="1" applyBorder="1" applyAlignment="1">
      <alignment horizontal="right" vertical="center" wrapText="1"/>
      <protection/>
    </xf>
    <xf numFmtId="180" fontId="10" fillId="0" borderId="42" xfId="55" applyNumberFormat="1" applyFont="1" applyFill="1" applyBorder="1" applyAlignment="1">
      <alignment horizontal="right" vertical="center" wrapText="1"/>
      <protection/>
    </xf>
    <xf numFmtId="180" fontId="5" fillId="0" borderId="42" xfId="55" applyNumberFormat="1" applyFont="1" applyFill="1" applyBorder="1" applyAlignment="1">
      <alignment horizontal="right" vertical="center" wrapText="1"/>
      <protection/>
    </xf>
    <xf numFmtId="0" fontId="9" fillId="17" borderId="17" xfId="55" applyFont="1" applyFill="1" applyBorder="1" applyAlignment="1">
      <alignment horizontal="center" vertical="center"/>
      <protection/>
    </xf>
    <xf numFmtId="180" fontId="29" fillId="33" borderId="17" xfId="55" applyNumberFormat="1" applyFont="1" applyFill="1" applyBorder="1" applyAlignment="1">
      <alignment horizontal="right" vertical="center"/>
      <protection/>
    </xf>
    <xf numFmtId="180" fontId="23" fillId="34" borderId="17" xfId="55" applyNumberFormat="1" applyFont="1" applyFill="1" applyBorder="1" applyAlignment="1">
      <alignment horizontal="right" vertical="center"/>
      <protection/>
    </xf>
    <xf numFmtId="180" fontId="17" fillId="0" borderId="17" xfId="55" applyNumberFormat="1" applyFont="1" applyFill="1" applyBorder="1" applyAlignment="1">
      <alignment horizontal="right" vertical="center"/>
      <protection/>
    </xf>
    <xf numFmtId="180" fontId="16" fillId="0" borderId="17" xfId="55" applyNumberFormat="1" applyFont="1" applyFill="1" applyBorder="1" applyAlignment="1">
      <alignment horizontal="right" vertical="center"/>
      <protection/>
    </xf>
    <xf numFmtId="180" fontId="5" fillId="42" borderId="17" xfId="55" applyNumberFormat="1" applyFont="1" applyFill="1" applyBorder="1" applyAlignment="1">
      <alignment horizontal="right" vertical="center"/>
      <protection/>
    </xf>
    <xf numFmtId="180" fontId="17" fillId="35" borderId="17" xfId="55" applyNumberFormat="1" applyFont="1" applyFill="1" applyBorder="1" applyAlignment="1">
      <alignment horizontal="right" vertical="center"/>
      <protection/>
    </xf>
    <xf numFmtId="180" fontId="17" fillId="35" borderId="43" xfId="55" applyNumberFormat="1" applyFont="1" applyFill="1" applyBorder="1" applyAlignment="1">
      <alignment horizontal="right" vertical="center"/>
      <protection/>
    </xf>
    <xf numFmtId="180" fontId="5" fillId="0" borderId="43" xfId="55" applyNumberFormat="1" applyFont="1" applyFill="1" applyBorder="1" applyAlignment="1">
      <alignment horizontal="right" vertical="center"/>
      <protection/>
    </xf>
    <xf numFmtId="180" fontId="119" fillId="0" borderId="42" xfId="0" applyNumberFormat="1" applyFont="1" applyFill="1" applyBorder="1" applyAlignment="1">
      <alignment horizontal="right" vertical="center" wrapText="1"/>
    </xf>
    <xf numFmtId="180" fontId="23" fillId="34" borderId="43" xfId="55" applyNumberFormat="1" applyFont="1" applyFill="1" applyBorder="1" applyAlignment="1">
      <alignment horizontal="right" vertical="center"/>
      <protection/>
    </xf>
    <xf numFmtId="180" fontId="15" fillId="34" borderId="43" xfId="55" applyNumberFormat="1" applyFont="1" applyFill="1" applyBorder="1" applyAlignment="1">
      <alignment horizontal="right" vertical="center"/>
      <protection/>
    </xf>
    <xf numFmtId="180" fontId="29" fillId="33" borderId="43" xfId="55" applyNumberFormat="1" applyFont="1" applyFill="1" applyBorder="1" applyAlignment="1">
      <alignment horizontal="right" vertical="center"/>
      <protection/>
    </xf>
    <xf numFmtId="180" fontId="23" fillId="12" borderId="44" xfId="55" applyNumberFormat="1" applyFont="1" applyFill="1" applyBorder="1" applyAlignment="1">
      <alignment horizontal="right" vertical="center"/>
      <protection/>
    </xf>
    <xf numFmtId="180" fontId="5" fillId="42" borderId="43" xfId="55" applyNumberFormat="1" applyFont="1" applyFill="1" applyBorder="1" applyAlignment="1">
      <alignment horizontal="right" vertical="center"/>
      <protection/>
    </xf>
    <xf numFmtId="180" fontId="7" fillId="42" borderId="17" xfId="55" applyNumberFormat="1" applyFont="1" applyFill="1" applyBorder="1" applyAlignment="1">
      <alignment horizontal="right" vertical="center"/>
      <protection/>
    </xf>
    <xf numFmtId="180" fontId="23" fillId="12" borderId="43" xfId="55" applyNumberFormat="1" applyFont="1" applyFill="1" applyBorder="1" applyAlignment="1">
      <alignment horizontal="right" vertical="center"/>
      <protection/>
    </xf>
    <xf numFmtId="180" fontId="29" fillId="33" borderId="45" xfId="55" applyNumberFormat="1" applyFont="1" applyFill="1" applyBorder="1" applyAlignment="1">
      <alignment horizontal="right" vertical="center"/>
      <protection/>
    </xf>
    <xf numFmtId="180" fontId="24" fillId="33" borderId="42" xfId="55" applyNumberFormat="1" applyFont="1" applyFill="1" applyBorder="1" applyAlignment="1">
      <alignment horizontal="right" vertical="center" wrapText="1"/>
      <protection/>
    </xf>
    <xf numFmtId="180" fontId="29" fillId="9" borderId="43" xfId="55" applyNumberFormat="1" applyFont="1" applyFill="1" applyBorder="1" applyAlignment="1">
      <alignment horizontal="right" vertical="center"/>
      <protection/>
    </xf>
    <xf numFmtId="180" fontId="24" fillId="33" borderId="43" xfId="55" applyNumberFormat="1" applyFont="1" applyFill="1" applyBorder="1" applyAlignment="1">
      <alignment horizontal="right" vertical="center"/>
      <protection/>
    </xf>
    <xf numFmtId="180" fontId="24" fillId="33" borderId="46" xfId="55" applyNumberFormat="1" applyFont="1" applyFill="1" applyBorder="1" applyAlignment="1">
      <alignment horizontal="right" vertical="center"/>
      <protection/>
    </xf>
    <xf numFmtId="180" fontId="27" fillId="33" borderId="47" xfId="55" applyNumberFormat="1" applyFont="1" applyFill="1" applyBorder="1" applyAlignment="1">
      <alignment horizontal="right" vertical="center"/>
      <protection/>
    </xf>
    <xf numFmtId="180" fontId="15" fillId="35" borderId="23" xfId="55" applyNumberFormat="1" applyFont="1" applyFill="1" applyBorder="1" applyAlignment="1">
      <alignment horizontal="right" vertical="center"/>
      <protection/>
    </xf>
    <xf numFmtId="180" fontId="15" fillId="35" borderId="26" xfId="55" applyNumberFormat="1" applyFont="1" applyFill="1" applyBorder="1" applyAlignment="1">
      <alignment horizontal="right" vertical="center"/>
      <protection/>
    </xf>
    <xf numFmtId="180" fontId="13" fillId="13" borderId="43" xfId="55" applyNumberFormat="1" applyFont="1" applyFill="1" applyBorder="1" applyAlignment="1">
      <alignment horizontal="right" vertical="center"/>
      <protection/>
    </xf>
    <xf numFmtId="180" fontId="119" fillId="44" borderId="13" xfId="0" applyNumberFormat="1" applyFont="1" applyFill="1" applyBorder="1" applyAlignment="1">
      <alignment horizontal="right" vertical="center" wrapText="1"/>
    </xf>
    <xf numFmtId="180" fontId="23" fillId="44" borderId="13" xfId="55" applyNumberFormat="1" applyFont="1" applyFill="1" applyBorder="1" applyAlignment="1">
      <alignment horizontal="right" vertical="center"/>
      <protection/>
    </xf>
    <xf numFmtId="180" fontId="23" fillId="44" borderId="23" xfId="55" applyNumberFormat="1" applyFont="1" applyFill="1" applyBorder="1" applyAlignment="1">
      <alignment horizontal="right" vertical="center"/>
      <protection/>
    </xf>
    <xf numFmtId="180" fontId="23" fillId="44" borderId="10" xfId="55" applyNumberFormat="1" applyFont="1" applyFill="1" applyBorder="1" applyAlignment="1">
      <alignment horizontal="right" vertical="center"/>
      <protection/>
    </xf>
    <xf numFmtId="180" fontId="5" fillId="44" borderId="23" xfId="55" applyNumberFormat="1" applyFont="1" applyFill="1" applyBorder="1" applyAlignment="1">
      <alignment horizontal="right" vertical="center"/>
      <protection/>
    </xf>
    <xf numFmtId="180" fontId="5" fillId="44" borderId="10" xfId="55" applyNumberFormat="1" applyFont="1" applyFill="1" applyBorder="1" applyAlignment="1">
      <alignment horizontal="right" vertical="center"/>
      <protection/>
    </xf>
    <xf numFmtId="180" fontId="5" fillId="44" borderId="27" xfId="55" applyNumberFormat="1" applyFont="1" applyFill="1" applyBorder="1" applyAlignment="1">
      <alignment horizontal="right" vertical="center"/>
      <protection/>
    </xf>
    <xf numFmtId="180" fontId="5" fillId="44" borderId="17" xfId="55" applyNumberFormat="1" applyFont="1" applyFill="1" applyBorder="1" applyAlignment="1">
      <alignment horizontal="right" vertical="center"/>
      <protection/>
    </xf>
    <xf numFmtId="180" fontId="5" fillId="44" borderId="28" xfId="55" applyNumberFormat="1" applyFont="1" applyFill="1" applyBorder="1" applyAlignment="1">
      <alignment horizontal="right" vertical="center"/>
      <protection/>
    </xf>
    <xf numFmtId="180" fontId="18" fillId="44" borderId="42" xfId="55" applyNumberFormat="1" applyFont="1" applyFill="1" applyBorder="1" applyAlignment="1">
      <alignment horizontal="right" vertical="center" wrapText="1"/>
      <protection/>
    </xf>
    <xf numFmtId="180" fontId="7" fillId="44" borderId="17" xfId="55" applyNumberFormat="1" applyFont="1" applyFill="1" applyBorder="1" applyAlignment="1">
      <alignment horizontal="right" vertical="center"/>
      <protection/>
    </xf>
    <xf numFmtId="180" fontId="5" fillId="44" borderId="26" xfId="55" applyNumberFormat="1" applyFont="1" applyFill="1" applyBorder="1" applyAlignment="1">
      <alignment horizontal="right" vertical="center"/>
      <protection/>
    </xf>
    <xf numFmtId="180" fontId="23" fillId="35" borderId="13" xfId="55" applyNumberFormat="1" applyFont="1" applyFill="1" applyBorder="1" applyAlignment="1">
      <alignment horizontal="right" vertical="center" wrapText="1"/>
      <protection/>
    </xf>
    <xf numFmtId="180" fontId="15" fillId="35" borderId="27" xfId="55" applyNumberFormat="1" applyFont="1" applyFill="1" applyBorder="1" applyAlignment="1">
      <alignment horizontal="right" vertical="center"/>
      <protection/>
    </xf>
    <xf numFmtId="180" fontId="5" fillId="0" borderId="44" xfId="55" applyNumberFormat="1" applyFont="1" applyFill="1" applyBorder="1" applyAlignment="1">
      <alignment horizontal="right" vertical="center"/>
      <protection/>
    </xf>
    <xf numFmtId="180" fontId="131" fillId="38" borderId="27" xfId="55" applyNumberFormat="1" applyFont="1" applyFill="1" applyBorder="1" applyAlignment="1">
      <alignment horizontal="right" vertical="center"/>
      <protection/>
    </xf>
    <xf numFmtId="180" fontId="139" fillId="38" borderId="27" xfId="55" applyNumberFormat="1" applyFont="1" applyFill="1" applyBorder="1" applyAlignment="1">
      <alignment horizontal="right" vertical="center"/>
      <protection/>
    </xf>
    <xf numFmtId="0" fontId="8" fillId="0" borderId="0" xfId="0" applyFont="1" applyFill="1" applyBorder="1" applyAlignment="1">
      <alignment vertical="center"/>
    </xf>
    <xf numFmtId="49" fontId="15" fillId="15" borderId="23" xfId="55" applyNumberFormat="1" applyFont="1" applyFill="1" applyBorder="1" applyAlignment="1">
      <alignment horizontal="right" vertical="center"/>
      <protection/>
    </xf>
    <xf numFmtId="49" fontId="5" fillId="15" borderId="23" xfId="55" applyNumberFormat="1" applyFont="1" applyFill="1" applyBorder="1" applyAlignment="1">
      <alignment horizontal="right" vertical="center"/>
      <protection/>
    </xf>
    <xf numFmtId="180" fontId="23" fillId="39" borderId="17" xfId="55" applyNumberFormat="1" applyFont="1" applyFill="1" applyBorder="1" applyAlignment="1">
      <alignment horizontal="right" vertical="center"/>
      <protection/>
    </xf>
    <xf numFmtId="180" fontId="23" fillId="39" borderId="26" xfId="55" applyNumberFormat="1" applyFont="1" applyFill="1" applyBorder="1" applyAlignment="1">
      <alignment horizontal="right" vertical="center"/>
      <protection/>
    </xf>
    <xf numFmtId="0" fontId="11" fillId="0" borderId="40" xfId="55" applyFont="1" applyFill="1" applyBorder="1" applyAlignment="1">
      <alignment horizontal="center" vertical="center" wrapText="1"/>
      <protection/>
    </xf>
    <xf numFmtId="0" fontId="11" fillId="0" borderId="48" xfId="55" applyFont="1" applyFill="1" applyBorder="1" applyAlignment="1">
      <alignment horizontal="center" vertical="center" wrapText="1"/>
      <protection/>
    </xf>
    <xf numFmtId="0" fontId="9" fillId="0" borderId="23" xfId="55" applyFont="1" applyFill="1" applyBorder="1" applyAlignment="1">
      <alignment horizontal="center" vertical="center" wrapText="1"/>
      <protection/>
    </xf>
    <xf numFmtId="0" fontId="9" fillId="0" borderId="10" xfId="55" applyFont="1" applyFill="1" applyBorder="1" applyAlignment="1">
      <alignment horizontal="center" vertical="center" wrapText="1"/>
      <protection/>
    </xf>
    <xf numFmtId="0" fontId="9" fillId="45" borderId="10" xfId="55" applyFont="1" applyFill="1" applyBorder="1" applyAlignment="1">
      <alignment horizontal="center" vertical="center" wrapText="1"/>
      <protection/>
    </xf>
    <xf numFmtId="0" fontId="9" fillId="0" borderId="33" xfId="55" applyFont="1" applyFill="1" applyBorder="1" applyAlignment="1">
      <alignment horizontal="center" vertical="center" wrapText="1"/>
      <protection/>
    </xf>
    <xf numFmtId="0" fontId="9" fillId="0" borderId="49" xfId="55" applyFont="1" applyFill="1" applyBorder="1" applyAlignment="1">
      <alignment horizontal="center" vertical="center" wrapText="1"/>
      <protection/>
    </xf>
    <xf numFmtId="0" fontId="9" fillId="46" borderId="50" xfId="55" applyFont="1" applyFill="1" applyBorder="1" applyAlignment="1">
      <alignment horizontal="center" vertical="center"/>
      <protection/>
    </xf>
    <xf numFmtId="0" fontId="9" fillId="46" borderId="18" xfId="55" applyFont="1" applyFill="1" applyBorder="1" applyAlignment="1">
      <alignment horizontal="center" vertical="center"/>
      <protection/>
    </xf>
    <xf numFmtId="0" fontId="9" fillId="46" borderId="19" xfId="55" applyFont="1" applyFill="1" applyBorder="1" applyAlignment="1">
      <alignment horizontal="center" vertical="center"/>
      <protection/>
    </xf>
    <xf numFmtId="0" fontId="9" fillId="46" borderId="51" xfId="55" applyFont="1" applyFill="1" applyBorder="1" applyAlignment="1">
      <alignment horizontal="center" vertical="center"/>
      <protection/>
    </xf>
    <xf numFmtId="0" fontId="9" fillId="46" borderId="0" xfId="55" applyFont="1" applyFill="1" applyBorder="1" applyAlignment="1">
      <alignment horizontal="center" vertical="center"/>
      <protection/>
    </xf>
    <xf numFmtId="0" fontId="9" fillId="46" borderId="52" xfId="55" applyFont="1" applyFill="1" applyBorder="1" applyAlignment="1">
      <alignment horizontal="center" vertical="center"/>
      <protection/>
    </xf>
    <xf numFmtId="0" fontId="9" fillId="46" borderId="53" xfId="55" applyFont="1" applyFill="1" applyBorder="1" applyAlignment="1">
      <alignment horizontal="center" vertical="center"/>
      <protection/>
    </xf>
    <xf numFmtId="0" fontId="9" fillId="46" borderId="16" xfId="55" applyFont="1" applyFill="1" applyBorder="1" applyAlignment="1">
      <alignment horizontal="center" vertical="center"/>
      <protection/>
    </xf>
    <xf numFmtId="0" fontId="9" fillId="46" borderId="54" xfId="55" applyFont="1" applyFill="1" applyBorder="1" applyAlignment="1">
      <alignment horizontal="center" vertical="center"/>
      <protection/>
    </xf>
    <xf numFmtId="0" fontId="9" fillId="47" borderId="51" xfId="55" applyFont="1" applyFill="1" applyBorder="1" applyAlignment="1">
      <alignment horizontal="center" vertical="center"/>
      <protection/>
    </xf>
    <xf numFmtId="0" fontId="9" fillId="47" borderId="0" xfId="55" applyFont="1" applyFill="1" applyBorder="1" applyAlignment="1">
      <alignment horizontal="center" vertical="center"/>
      <protection/>
    </xf>
    <xf numFmtId="0" fontId="9" fillId="47" borderId="52" xfId="55" applyFont="1" applyFill="1" applyBorder="1" applyAlignment="1">
      <alignment horizontal="center" vertical="center"/>
      <protection/>
    </xf>
    <xf numFmtId="0" fontId="10" fillId="0" borderId="50" xfId="55" applyFont="1" applyFill="1" applyBorder="1" applyAlignment="1">
      <alignment horizontal="left" vertical="center"/>
      <protection/>
    </xf>
    <xf numFmtId="0" fontId="10" fillId="0" borderId="18" xfId="55" applyFont="1" applyFill="1" applyBorder="1" applyAlignment="1">
      <alignment horizontal="left" vertical="center"/>
      <protection/>
    </xf>
    <xf numFmtId="0" fontId="9" fillId="0" borderId="40" xfId="55" applyFont="1" applyFill="1" applyBorder="1" applyAlignment="1">
      <alignment horizontal="center" vertical="center" wrapText="1"/>
      <protection/>
    </xf>
    <xf numFmtId="0" fontId="9" fillId="0" borderId="48" xfId="55" applyFont="1" applyFill="1" applyBorder="1" applyAlignment="1">
      <alignment horizontal="center" vertical="center" wrapText="1"/>
      <protection/>
    </xf>
    <xf numFmtId="0" fontId="9" fillId="48" borderId="50" xfId="55" applyFont="1" applyFill="1" applyBorder="1" applyAlignment="1">
      <alignment horizontal="center" vertical="center"/>
      <protection/>
    </xf>
    <xf numFmtId="0" fontId="9" fillId="48" borderId="18" xfId="55" applyFont="1" applyFill="1" applyBorder="1" applyAlignment="1">
      <alignment horizontal="center" vertical="center"/>
      <protection/>
    </xf>
    <xf numFmtId="0" fontId="9" fillId="48" borderId="19" xfId="55" applyFont="1" applyFill="1" applyBorder="1" applyAlignment="1">
      <alignment horizontal="center" vertical="center"/>
      <protection/>
    </xf>
    <xf numFmtId="0" fontId="9" fillId="48" borderId="53" xfId="55" applyFont="1" applyFill="1" applyBorder="1" applyAlignment="1">
      <alignment horizontal="center" vertical="center"/>
      <protection/>
    </xf>
    <xf numFmtId="0" fontId="9" fillId="48" borderId="16" xfId="55" applyFont="1" applyFill="1" applyBorder="1" applyAlignment="1">
      <alignment horizontal="center" vertical="center"/>
      <protection/>
    </xf>
    <xf numFmtId="0" fontId="9" fillId="48" borderId="54" xfId="55" applyFont="1" applyFill="1" applyBorder="1" applyAlignment="1">
      <alignment horizontal="center" vertical="center"/>
      <protection/>
    </xf>
    <xf numFmtId="0" fontId="9" fillId="49" borderId="50" xfId="55" applyFont="1" applyFill="1" applyBorder="1" applyAlignment="1">
      <alignment horizontal="center" vertical="center"/>
      <protection/>
    </xf>
    <xf numFmtId="0" fontId="9" fillId="49" borderId="18" xfId="55" applyFont="1" applyFill="1" applyBorder="1" applyAlignment="1">
      <alignment horizontal="center" vertical="center"/>
      <protection/>
    </xf>
    <xf numFmtId="0" fontId="9" fillId="49" borderId="19" xfId="55" applyFont="1" applyFill="1" applyBorder="1" applyAlignment="1">
      <alignment horizontal="center" vertical="center"/>
      <protection/>
    </xf>
    <xf numFmtId="0" fontId="9" fillId="49" borderId="53" xfId="55" applyFont="1" applyFill="1" applyBorder="1" applyAlignment="1">
      <alignment horizontal="center" vertical="center"/>
      <protection/>
    </xf>
    <xf numFmtId="0" fontId="9" fillId="49" borderId="16" xfId="55" applyFont="1" applyFill="1" applyBorder="1" applyAlignment="1">
      <alignment horizontal="center" vertical="center"/>
      <protection/>
    </xf>
    <xf numFmtId="0" fontId="9" fillId="49" borderId="54" xfId="55" applyFont="1" applyFill="1" applyBorder="1" applyAlignment="1">
      <alignment horizontal="center" vertical="center"/>
      <protection/>
    </xf>
    <xf numFmtId="0" fontId="11" fillId="0" borderId="10" xfId="55" applyFont="1" applyFill="1" applyBorder="1" applyAlignment="1">
      <alignment horizontal="center" vertical="center" wrapText="1"/>
      <protection/>
    </xf>
    <xf numFmtId="0" fontId="11" fillId="0" borderId="12" xfId="55" applyFont="1" applyFill="1" applyBorder="1" applyAlignment="1">
      <alignment horizontal="center" vertical="center" wrapText="1"/>
      <protection/>
    </xf>
    <xf numFmtId="0" fontId="9" fillId="0" borderId="13" xfId="55" applyFont="1" applyFill="1" applyBorder="1" applyAlignment="1">
      <alignment horizontal="center" vertical="center" wrapText="1"/>
      <protection/>
    </xf>
    <xf numFmtId="0" fontId="9" fillId="50" borderId="18" xfId="55" applyFont="1" applyFill="1" applyBorder="1" applyAlignment="1">
      <alignment horizontal="center" vertical="center"/>
      <protection/>
    </xf>
    <xf numFmtId="0" fontId="9" fillId="50" borderId="19" xfId="55" applyFont="1" applyFill="1" applyBorder="1" applyAlignment="1">
      <alignment horizontal="center" vertical="center"/>
      <protection/>
    </xf>
    <xf numFmtId="0" fontId="9" fillId="50" borderId="0" xfId="55" applyFont="1" applyFill="1" applyBorder="1" applyAlignment="1">
      <alignment horizontal="center" vertical="center"/>
      <protection/>
    </xf>
    <xf numFmtId="0" fontId="9" fillId="50" borderId="52" xfId="55" applyFont="1" applyFill="1" applyBorder="1" applyAlignment="1">
      <alignment horizontal="center" vertical="center"/>
      <protection/>
    </xf>
    <xf numFmtId="0" fontId="9" fillId="50" borderId="16" xfId="55" applyFont="1" applyFill="1" applyBorder="1" applyAlignment="1">
      <alignment horizontal="center" vertical="center"/>
      <protection/>
    </xf>
    <xf numFmtId="0" fontId="9" fillId="50" borderId="54" xfId="55" applyFont="1" applyFill="1" applyBorder="1" applyAlignment="1">
      <alignment horizontal="center" vertical="center"/>
      <protection/>
    </xf>
    <xf numFmtId="0" fontId="9" fillId="38" borderId="55" xfId="55" applyFont="1" applyFill="1" applyBorder="1" applyAlignment="1">
      <alignment horizontal="center" vertical="center" wrapText="1"/>
      <protection/>
    </xf>
    <xf numFmtId="0" fontId="9" fillId="38" borderId="56" xfId="55"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9" fillId="0" borderId="36" xfId="55" applyFont="1" applyFill="1" applyBorder="1" applyAlignment="1">
      <alignment horizontal="center" vertical="center" wrapText="1"/>
      <protection/>
    </xf>
    <xf numFmtId="0" fontId="9" fillId="0" borderId="57" xfId="55" applyFont="1" applyFill="1" applyBorder="1" applyAlignment="1">
      <alignment horizontal="center" vertical="center" wrapText="1"/>
      <protection/>
    </xf>
    <xf numFmtId="0" fontId="9" fillId="0" borderId="39" xfId="55" applyFont="1" applyFill="1" applyBorder="1" applyAlignment="1">
      <alignment horizontal="center" vertical="center" wrapText="1"/>
      <protection/>
    </xf>
    <xf numFmtId="0" fontId="9" fillId="51" borderId="10" xfId="55" applyFont="1" applyFill="1" applyBorder="1" applyAlignment="1">
      <alignment horizontal="center" vertical="center" wrapText="1"/>
      <protection/>
    </xf>
    <xf numFmtId="0" fontId="9" fillId="52" borderId="10" xfId="55" applyFont="1" applyFill="1" applyBorder="1" applyAlignment="1">
      <alignment horizontal="center" vertical="center" wrapText="1"/>
      <protection/>
    </xf>
    <xf numFmtId="0" fontId="11" fillId="45" borderId="10" xfId="55" applyFont="1" applyFill="1" applyBorder="1" applyAlignment="1">
      <alignment horizontal="center" vertical="center" wrapText="1"/>
      <protection/>
    </xf>
    <xf numFmtId="0" fontId="9" fillId="16" borderId="10" xfId="55" applyFont="1" applyFill="1" applyBorder="1" applyAlignment="1">
      <alignment horizontal="center" vertical="center" wrapText="1"/>
      <protection/>
    </xf>
    <xf numFmtId="0" fontId="6" fillId="0" borderId="0" xfId="55" applyFont="1" applyFill="1" applyBorder="1" applyAlignment="1">
      <alignment horizontal="center" vertical="center"/>
      <protection/>
    </xf>
    <xf numFmtId="0" fontId="7" fillId="0" borderId="0" xfId="55" applyFont="1" applyFill="1" applyBorder="1" applyAlignment="1">
      <alignment horizontal="right" vertical="center"/>
      <protection/>
    </xf>
    <xf numFmtId="0" fontId="9" fillId="0" borderId="58" xfId="55" applyFont="1" applyFill="1" applyBorder="1" applyAlignment="1">
      <alignment horizontal="center" vertical="center" wrapText="1"/>
      <protection/>
    </xf>
    <xf numFmtId="0" fontId="9" fillId="17" borderId="10" xfId="55" applyFont="1" applyFill="1" applyBorder="1" applyAlignment="1">
      <alignment horizontal="center" vertical="center" wrapText="1"/>
      <protection/>
    </xf>
    <xf numFmtId="0" fontId="9" fillId="0" borderId="59" xfId="55" applyFont="1" applyFill="1" applyBorder="1" applyAlignment="1">
      <alignment horizontal="center" vertical="center"/>
      <protection/>
    </xf>
    <xf numFmtId="0" fontId="9" fillId="0" borderId="12" xfId="55" applyFont="1" applyFill="1" applyBorder="1" applyAlignment="1">
      <alignment horizontal="center" vertical="center"/>
      <protection/>
    </xf>
    <xf numFmtId="0" fontId="9" fillId="53" borderId="50" xfId="55" applyFont="1" applyFill="1" applyBorder="1" applyAlignment="1">
      <alignment horizontal="center" vertical="center"/>
      <protection/>
    </xf>
    <xf numFmtId="0" fontId="9" fillId="53" borderId="18" xfId="55" applyFont="1" applyFill="1" applyBorder="1" applyAlignment="1">
      <alignment horizontal="center" vertical="center"/>
      <protection/>
    </xf>
    <xf numFmtId="0" fontId="9" fillId="53" borderId="53" xfId="55" applyFont="1" applyFill="1" applyBorder="1" applyAlignment="1">
      <alignment horizontal="center" vertical="center"/>
      <protection/>
    </xf>
    <xf numFmtId="0" fontId="9" fillId="53" borderId="16" xfId="55" applyFont="1" applyFill="1" applyBorder="1" applyAlignment="1">
      <alignment horizontal="center" vertical="center"/>
      <protection/>
    </xf>
    <xf numFmtId="0" fontId="11" fillId="0" borderId="17" xfId="55" applyFont="1" applyFill="1" applyBorder="1" applyAlignment="1">
      <alignment horizontal="center" vertical="center" wrapText="1"/>
      <protection/>
    </xf>
    <xf numFmtId="0" fontId="9" fillId="38" borderId="10" xfId="55" applyFont="1" applyFill="1" applyBorder="1" applyAlignment="1">
      <alignment horizontal="center" vertical="center" wrapText="1"/>
      <protection/>
    </xf>
    <xf numFmtId="0" fontId="9" fillId="0" borderId="27"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8" fillId="0" borderId="0" xfId="0" applyFont="1" applyFill="1" applyBorder="1" applyAlignment="1">
      <alignment horizontal="center" vertical="center"/>
    </xf>
    <xf numFmtId="0" fontId="37" fillId="0" borderId="10" xfId="0" applyFont="1" applyFill="1" applyBorder="1" applyAlignment="1">
      <alignment horizontal="center" vertical="center" wrapText="1"/>
    </xf>
    <xf numFmtId="0" fontId="142" fillId="0" borderId="31" xfId="0" applyFont="1" applyBorder="1" applyAlignment="1">
      <alignment horizontal="center" vertical="center"/>
    </xf>
    <xf numFmtId="0" fontId="142" fillId="0" borderId="60" xfId="0" applyFont="1" applyBorder="1" applyAlignment="1">
      <alignment horizontal="center" vertical="center"/>
    </xf>
    <xf numFmtId="0" fontId="10" fillId="0" borderId="11" xfId="55" applyFont="1" applyFill="1" applyBorder="1" applyAlignment="1">
      <alignment horizontal="justify" vertical="center" wrapText="1"/>
      <protection/>
    </xf>
    <xf numFmtId="0" fontId="21" fillId="0" borderId="0" xfId="0"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142" fillId="0" borderId="10" xfId="0" applyFont="1" applyBorder="1" applyAlignment="1">
      <alignment horizontal="center" vertical="center"/>
    </xf>
    <xf numFmtId="0" fontId="114" fillId="0" borderId="0" xfId="0" applyFont="1" applyAlignment="1">
      <alignment horizontal="center" vertical="center"/>
    </xf>
    <xf numFmtId="0" fontId="9" fillId="0" borderId="1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17"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Bug stat to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150"/>
      <c:depthPercent val="100"/>
      <c:rAngAx val="1"/>
    </c:view3D>
    <c:plotArea>
      <c:layout>
        <c:manualLayout>
          <c:xMode val="edge"/>
          <c:yMode val="edge"/>
          <c:x val="0.10775"/>
          <c:y val="0.099"/>
          <c:w val="0.7465"/>
          <c:h val="0.712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explosion val="19"/>
            <c:spPr>
              <a:solidFill>
                <a:srgbClr val="C0504D"/>
              </a:solidFill>
              <a:ln w="3175">
                <a:noFill/>
              </a:ln>
            </c:spPr>
          </c:dPt>
          <c:dPt>
            <c:idx val="2"/>
            <c:explosion val="21"/>
            <c:spPr>
              <a:solidFill>
                <a:srgbClr val="9BBB59"/>
              </a:solidFill>
              <a:ln w="3175">
                <a:noFill/>
              </a:ln>
            </c:spPr>
          </c:dPt>
          <c:dPt>
            <c:idx val="3"/>
            <c:explosion val="18"/>
            <c:spPr>
              <a:solidFill>
                <a:srgbClr val="8064A2"/>
              </a:solidFill>
              <a:ln w="3175">
                <a:noFill/>
              </a:ln>
            </c:spPr>
          </c:dPt>
          <c:dLbls>
            <c:dLbl>
              <c:idx val="0"/>
              <c:layout>
                <c:manualLayout>
                  <c:x val="0"/>
                  <c:y val="0"/>
                </c:manualLayout>
              </c:layout>
              <c:tx>
                <c:rich>
                  <a:bodyPr vert="horz" rot="0" anchor="ctr"/>
                  <a:lstStyle/>
                  <a:p>
                    <a:pPr algn="ctr">
                      <a:defRPr/>
                    </a:pPr>
                    <a:r>
                      <a:rPr lang="en-US" cap="none" sz="700" b="0" i="0" u="none" baseline="0">
                        <a:solidFill>
                          <a:srgbClr val="000000"/>
                        </a:solidFill>
                      </a:rPr>
                      <a:t>Impozite și taxe
</a:t>
                    </a:r>
                    <a:r>
                      <a:rPr lang="en-US" cap="none" sz="700" b="0" i="0" u="none" baseline="0">
                        <a:solidFill>
                          <a:srgbClr val="000000"/>
                        </a:solidFill>
                      </a:rPr>
                      <a:t>29 231,0 mil. lei
</a:t>
                    </a:r>
                    <a:r>
                      <a:rPr lang="en-US" cap="none" sz="700" b="0" i="1" u="none" baseline="0">
                        <a:solidFill>
                          <a:srgbClr val="000000"/>
                        </a:solidFill>
                      </a:rPr>
                      <a:t>63,6 %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rPr>
                      <a:t>Contribuții și prime de asigurări obligatorii
</a:t>
                    </a:r>
                    <a:r>
                      <a:rPr lang="en-US" cap="none" sz="700" b="0" i="0" u="none" baseline="0">
                        <a:solidFill>
                          <a:srgbClr val="000000"/>
                        </a:solidFill>
                      </a:rPr>
                      <a:t>13 271,1 mil. lei
</a:t>
                    </a:r>
                    <a:r>
                      <a:rPr lang="en-US" cap="none" sz="700" b="0" i="1" u="none" baseline="0">
                        <a:solidFill>
                          <a:srgbClr val="000000"/>
                        </a:solidFill>
                      </a:rPr>
                      <a:t>28,9 %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rPr>
                      <a:t>Alte venituri
</a:t>
                    </a:r>
                    <a:r>
                      <a:rPr lang="en-US" cap="none" sz="700" b="0" i="0" u="none" baseline="0">
                        <a:solidFill>
                          <a:srgbClr val="000000"/>
                        </a:solidFill>
                      </a:rPr>
                      <a:t>2 071,8 mil. lei
</a:t>
                    </a:r>
                    <a:r>
                      <a:rPr lang="en-US" cap="none" sz="700" b="0" i="1" u="none" baseline="0">
                        <a:solidFill>
                          <a:srgbClr val="000000"/>
                        </a:solidFill>
                      </a:rPr>
                      <a:t>4,5 %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Granturi primite
</a:t>
                    </a:r>
                    <a:r>
                      <a:rPr lang="en-US" cap="none" sz="700" b="0" i="0" u="none" baseline="0">
                        <a:solidFill>
                          <a:srgbClr val="000000"/>
                        </a:solidFill>
                      </a:rPr>
                      <a:t>1 373,0 mil. lei
</a:t>
                    </a:r>
                    <a:r>
                      <a:rPr lang="en-US" cap="none" sz="700" b="0" i="1" u="none" baseline="0">
                        <a:solidFill>
                          <a:srgbClr val="000000"/>
                        </a:solidFill>
                      </a:rPr>
                      <a:t>3,0 %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1"/>
            <c:showSerName val="0"/>
            <c:showLeaderLines val="1"/>
            <c:showPercent val="1"/>
          </c:dLbls>
          <c:cat>
            <c:strRef>
              <c:f>'venituri BPN'!$A$8:$A$11</c:f>
              <c:strCache/>
            </c:strRef>
          </c:cat>
          <c:val>
            <c:numRef>
              <c:f>'venituri BPN'!$B$8:$B$11</c:f>
              <c:numCache/>
            </c:numRef>
          </c:val>
        </c:ser>
        <c:firstSliceAng val="15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95625"/>
          <c:h val="0.927"/>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'chelt funct BL'!$A$1:$A$10</c:f>
              <c:strCache/>
            </c:strRef>
          </c:cat>
          <c:val>
            <c:numRef>
              <c:f>'chelt funct BL'!$B$1:$B$10</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'chelt funct BL'!$A$1:$A$10</c:f>
              <c:strCache/>
            </c:strRef>
          </c:cat>
          <c:val>
            <c:numRef>
              <c:f>'chelt funct BL'!$C$1:$C$10</c:f>
              <c:numCache/>
            </c:numRef>
          </c:val>
        </c:ser>
        <c:gapWidth val="75"/>
        <c:axId val="54648478"/>
        <c:axId val="22074255"/>
      </c:barChart>
      <c:catAx>
        <c:axId val="54648478"/>
        <c:scaling>
          <c:orientation val="minMax"/>
        </c:scaling>
        <c:axPos val="l"/>
        <c:delete val="0"/>
        <c:numFmt formatCode="General" sourceLinked="1"/>
        <c:majorTickMark val="none"/>
        <c:minorTickMark val="none"/>
        <c:tickLblPos val="nextTo"/>
        <c:spPr>
          <a:ln w="3175">
            <a:solidFill>
              <a:srgbClr val="808080"/>
            </a:solidFill>
          </a:ln>
        </c:spPr>
        <c:crossAx val="22074255"/>
        <c:crosses val="autoZero"/>
        <c:auto val="1"/>
        <c:lblOffset val="100"/>
        <c:tickLblSkip val="1"/>
        <c:noMultiLvlLbl val="0"/>
      </c:catAx>
      <c:valAx>
        <c:axId val="22074255"/>
        <c:scaling>
          <c:orientation val="minMax"/>
        </c:scaling>
        <c:axPos val="b"/>
        <c:delete val="1"/>
        <c:majorTickMark val="out"/>
        <c:minorTickMark val="none"/>
        <c:tickLblPos val="nextTo"/>
        <c:crossAx val="5464847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0"/>
      <c:hPercent val="100"/>
      <c:rotY val="0"/>
      <c:depthPercent val="100"/>
      <c:rAngAx val="1"/>
    </c:view3D>
    <c:plotArea>
      <c:layout>
        <c:manualLayout>
          <c:xMode val="edge"/>
          <c:yMode val="edge"/>
          <c:x val="0.24975"/>
          <c:y val="0.1305"/>
          <c:w val="0.4055"/>
          <c:h val="0.668"/>
        </c:manualLayout>
      </c:layout>
      <c:pie3DChart>
        <c:varyColors val="1"/>
        <c:ser>
          <c:idx val="0"/>
          <c:order val="0"/>
          <c:spPr>
            <a:solidFill>
              <a:srgbClr val="4F81BD"/>
            </a:solidFill>
            <a:ln w="3175">
              <a:solidFill>
                <a:srgbClr val="FFFFFF"/>
              </a:solid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solidFill>
                  <a:srgbClr val="FFFFFF"/>
                </a:solidFill>
              </a:ln>
              <a:effectLst>
                <a:outerShdw dist="35921" dir="2700000" algn="br">
                  <a:prstClr val="black"/>
                </a:outerShdw>
              </a:effectLst>
            </c:spPr>
          </c:dPt>
          <c:dPt>
            <c:idx val="1"/>
            <c:spPr>
              <a:solidFill>
                <a:srgbClr val="93A9CF"/>
              </a:solidFill>
              <a:ln w="3175">
                <a:solidFill>
                  <a:srgbClr val="FFFFFF"/>
                </a:solid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050" b="0" i="0" u="none" baseline="0">
                        <a:solidFill>
                          <a:srgbClr val="000000"/>
                        </a:solidFill>
                        <a:latin typeface="Calibri"/>
                        <a:ea typeface="Calibri"/>
                        <a:cs typeface="Calibri"/>
                      </a:rPr>
                      <a:t>Contribuții și prime de asigurări obligatorii 
</a:t>
                    </a:r>
                    <a:r>
                      <a:rPr lang="en-US" cap="none" sz="1050" b="0" i="0" u="none" baseline="0">
                        <a:solidFill>
                          <a:srgbClr val="000000"/>
                        </a:solidFill>
                        <a:latin typeface="Calibri"/>
                        <a:ea typeface="Calibri"/>
                        <a:cs typeface="Calibri"/>
                      </a:rPr>
                      <a:t>3812,1 mil. lei
</a:t>
                    </a:r>
                    <a:r>
                      <a:rPr lang="en-US" cap="none" sz="1050" b="0" i="0" u="none" baseline="0">
                        <a:solidFill>
                          <a:srgbClr val="000000"/>
                        </a:solidFill>
                        <a:latin typeface="Calibri"/>
                        <a:ea typeface="Calibri"/>
                        <a:cs typeface="Calibri"/>
                      </a:rPr>
                      <a:t>59%</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50" b="0" i="0" u="none" baseline="0">
                        <a:solidFill>
                          <a:srgbClr val="000000"/>
                        </a:solidFill>
                        <a:latin typeface="Calibri"/>
                        <a:ea typeface="Calibri"/>
                        <a:cs typeface="Calibri"/>
                      </a:rPr>
                      <a:t>Transferuri primite în cadrul bugetului public național 2674,0 mil. lei
</a:t>
                    </a:r>
                    <a:r>
                      <a:rPr lang="en-US" cap="none" sz="1050" b="0" i="0" u="none" baseline="0">
                        <a:solidFill>
                          <a:srgbClr val="000000"/>
                        </a:solidFill>
                        <a:latin typeface="Calibri"/>
                        <a:ea typeface="Calibri"/>
                        <a:cs typeface="Calibri"/>
                      </a:rPr>
                      <a:t>41 %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50" b="0" i="0" u="none" baseline="0">
                        <a:solidFill>
                          <a:srgbClr val="000000"/>
                        </a:solidFill>
                        <a:latin typeface="Calibri"/>
                        <a:ea typeface="Calibri"/>
                        <a:cs typeface="Calibri"/>
                      </a:rPr>
                      <a:t>Alte venituri
</a:t>
                    </a:r>
                    <a:r>
                      <a:rPr lang="en-US" cap="none" sz="1050" b="0" i="0" u="none" baseline="0">
                        <a:solidFill>
                          <a:srgbClr val="000000"/>
                        </a:solidFill>
                        <a:latin typeface="Calibri"/>
                        <a:ea typeface="Calibri"/>
                        <a:cs typeface="Calibri"/>
                      </a:rPr>
                      <a:t>1,7 mil. lei
</a:t>
                    </a:r>
                    <a:r>
                      <a:rPr lang="en-US" cap="none" sz="1050" b="0" i="0" u="none" baseline="0">
                        <a:solidFill>
                          <a:srgbClr val="000000"/>
                        </a:solidFill>
                        <a:latin typeface="Calibri"/>
                        <a:ea typeface="Calibri"/>
                        <a:cs typeface="Calibri"/>
                      </a:rPr>
                      <a:t>0,03 %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'[1]Sheet1'!$A$7:$A$8</c:f>
              <c:strCache>
                <c:ptCount val="2"/>
                <c:pt idx="0">
                  <c:v>1</c:v>
                </c:pt>
                <c:pt idx="1">
                  <c:v>CHELTUIELI SI ACTIVE NEFINANCIARE                                                                                                                                                                                                                         </c:v>
                </c:pt>
              </c:strCache>
            </c:strRef>
          </c:cat>
          <c:val>
            <c:numRef>
              <c:f>'[1]Sheet1'!$B$7:$B$8</c:f>
              <c:numCache>
                <c:ptCount val="2"/>
                <c:pt idx="0">
                  <c:v>0</c:v>
                </c:pt>
                <c:pt idx="1">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0"/>
      <c:hPercent val="100"/>
      <c:rotY val="0"/>
      <c:depthPercent val="100"/>
      <c:rAngAx val="1"/>
    </c:view3D>
    <c:plotArea>
      <c:layout>
        <c:manualLayout>
          <c:xMode val="edge"/>
          <c:yMode val="edge"/>
          <c:x val="0.2125"/>
          <c:y val="0.14125"/>
          <c:w val="0.537"/>
          <c:h val="0.7655"/>
        </c:manualLayout>
      </c:layout>
      <c:pie3DChart>
        <c:varyColors val="1"/>
        <c:ser>
          <c:idx val="0"/>
          <c:order val="0"/>
          <c:spPr>
            <a:solidFill>
              <a:srgbClr val="4F81BD"/>
            </a:solidFill>
            <a:ln w="3175">
              <a:solidFill>
                <a:srgbClr val="333399"/>
              </a:solid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19"/>
            <c:spPr>
              <a:solidFill>
                <a:srgbClr val="4F81BD"/>
              </a:solidFill>
              <a:ln w="3175">
                <a:solidFill>
                  <a:srgbClr val="333399"/>
                </a:solidFill>
              </a:ln>
            </c:spPr>
          </c:dPt>
          <c:dPt>
            <c:idx val="1"/>
            <c:spPr>
              <a:solidFill>
                <a:srgbClr val="C0504D"/>
              </a:solidFill>
              <a:ln w="3175">
                <a:solidFill>
                  <a:srgbClr val="993366"/>
                </a:solidFill>
              </a:ln>
            </c:spPr>
          </c:dPt>
          <c:dPt>
            <c:idx val="2"/>
            <c:spPr>
              <a:solidFill>
                <a:srgbClr val="9BBB59"/>
              </a:solidFill>
              <a:ln w="3175">
                <a:solidFill>
                  <a:srgbClr val="808000"/>
                </a:solidFill>
              </a:ln>
            </c:spPr>
          </c:dPt>
          <c:dLbls>
            <c:dLbl>
              <c:idx val="0"/>
              <c:layout>
                <c:manualLayout>
                  <c:x val="0"/>
                  <c:y val="0"/>
                </c:manualLayout>
              </c:layout>
              <c:tx>
                <c:rich>
                  <a:bodyPr vert="horz" rot="0" anchor="ctr"/>
                  <a:lstStyle/>
                  <a:p>
                    <a:pPr algn="ctr">
                      <a:defRPr/>
                    </a:pPr>
                    <a:r>
                      <a:rPr lang="en-US" cap="none" sz="1050" b="0" i="0" u="none" baseline="0">
                        <a:solidFill>
                          <a:srgbClr val="000000"/>
                        </a:solidFill>
                        <a:latin typeface="Calibri"/>
                        <a:ea typeface="Calibri"/>
                        <a:cs typeface="Calibri"/>
                      </a:rPr>
                      <a:t>Prime de asigurare obligatorie de asisten 
</a:t>
                    </a:r>
                    <a:r>
                      <a:rPr lang="en-US" cap="none" sz="1050" b="0" i="0" u="none" baseline="0">
                        <a:solidFill>
                          <a:srgbClr val="000000"/>
                        </a:solidFill>
                        <a:latin typeface="Calibri"/>
                        <a:ea typeface="Calibri"/>
                        <a:cs typeface="Calibri"/>
                      </a:rPr>
                      <a:t>1 275,2 mil. lei
</a:t>
                    </a:r>
                    <a:r>
                      <a:rPr lang="en-US" cap="none" sz="1050" b="0" i="0" u="none" baseline="0">
                        <a:solidFill>
                          <a:srgbClr val="000000"/>
                        </a:solidFill>
                        <a:latin typeface="Calibri"/>
                        <a:ea typeface="Calibri"/>
                        <a:cs typeface="Calibri"/>
                      </a:rPr>
                      <a:t>57%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50" b="0" i="0" u="none" baseline="0">
                        <a:solidFill>
                          <a:srgbClr val="000000"/>
                        </a:solidFill>
                        <a:latin typeface="Calibri"/>
                        <a:ea typeface="Calibri"/>
                        <a:cs typeface="Calibri"/>
                      </a:rPr>
                      <a:t>Transferuri primite de la bugetul de stat
</a:t>
                    </a:r>
                    <a:r>
                      <a:rPr lang="en-US" cap="none" sz="1050" b="0" i="0" u="none" baseline="0">
                        <a:solidFill>
                          <a:srgbClr val="000000"/>
                        </a:solidFill>
                        <a:latin typeface="Calibri"/>
                        <a:ea typeface="Calibri"/>
                        <a:cs typeface="Calibri"/>
                      </a:rPr>
                      <a:t>947,1 mil. lei
</a:t>
                    </a:r>
                    <a:r>
                      <a:rPr lang="en-US" cap="none" sz="1050" b="0" i="0" u="none" baseline="0">
                        <a:solidFill>
                          <a:srgbClr val="000000"/>
                        </a:solidFill>
                        <a:latin typeface="Calibri"/>
                        <a:ea typeface="Calibri"/>
                        <a:cs typeface="Calibri"/>
                      </a:rPr>
                      <a:t>43%</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Alte venituri
</a:t>
                    </a:r>
                    <a:r>
                      <a:rPr lang="en-US" cap="none" sz="1000" b="0" i="0" u="none" baseline="0">
                        <a:solidFill>
                          <a:srgbClr val="000000"/>
                        </a:solidFill>
                        <a:latin typeface="Calibri"/>
                        <a:ea typeface="Calibri"/>
                        <a:cs typeface="Calibri"/>
                      </a:rPr>
                      <a:t> 2,5 mil. lei
</a:t>
                    </a:r>
                    <a:r>
                      <a:rPr lang="en-US" cap="none" sz="1000" b="0" i="0" u="none" baseline="0">
                        <a:solidFill>
                          <a:srgbClr val="000000"/>
                        </a:solidFill>
                        <a:latin typeface="Calibri"/>
                        <a:ea typeface="Calibri"/>
                        <a:cs typeface="Calibri"/>
                      </a:rPr>
                      <a:t>0,1%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'[1]Sheet1'!$A$25:$A$27</c:f>
              <c:strCache>
                <c:ptCount val="3"/>
                <c:pt idx="0">
                  <c:v>Transferuri acordate intre institutiile bugetului de stat si institutiile bugetelor locale de nivelul I                                                                                                                                                   </c:v>
                </c:pt>
                <c:pt idx="1">
                  <c:v>SOLD BUGETAR                                                                                                                                                                                                                                              </c:v>
                </c:pt>
                <c:pt idx="2">
                  <c:v>SURSELE DE FINANTARE                                                                                                                                                                                                                                      </c:v>
                </c:pt>
              </c:strCache>
            </c:strRef>
          </c:cat>
          <c:val>
            <c:numRef>
              <c:f>'[1]Sheet1'!$B$25:$B$27</c:f>
              <c:numCache>
                <c:ptCount val="3"/>
                <c:pt idx="0">
                  <c:v>0</c:v>
                </c:pt>
                <c:pt idx="1">
                  <c:v>0</c:v>
                </c:pt>
                <c:pt idx="2">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0"/>
      <c:hPercent val="100"/>
      <c:rotY val="161"/>
      <c:depthPercent val="100"/>
      <c:rAngAx val="1"/>
    </c:view3D>
    <c:plotArea>
      <c:layout>
        <c:manualLayout>
          <c:xMode val="edge"/>
          <c:yMode val="edge"/>
          <c:x val="0.084"/>
          <c:y val="0.099"/>
          <c:w val="0.719"/>
          <c:h val="0.69275"/>
        </c:manualLayout>
      </c:layout>
      <c:pie3DChart>
        <c:varyColors val="1"/>
        <c:ser>
          <c:idx val="0"/>
          <c:order val="0"/>
          <c:spPr>
            <a:solidFill>
              <a:srgbClr val="4F81BD"/>
            </a:solidFill>
            <a:ln w="3175">
              <a:solidFill>
                <a:srgbClr val="FFFFFF"/>
              </a:solid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FFFFFF"/>
                  </a:solidFill>
                </c14:spPr>
              </c14:invertSolidFillFmt>
            </c:ext>
          </c:extLst>
          <c:dPt>
            <c:idx val="0"/>
            <c:explosion val="17"/>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'cnas, cnam'!$A$7:$A$9</c:f>
              <c:strCache/>
            </c:strRef>
          </c:cat>
          <c:val>
            <c:numRef>
              <c:f>'cnas, cnam'!$B$7:$B$9</c:f>
              <c:numCache/>
            </c:numRef>
          </c:val>
        </c:ser>
        <c:firstSliceAng val="161"/>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0"/>
      <c:hPercent val="100"/>
      <c:rotY val="170"/>
      <c:depthPercent val="100"/>
      <c:rAngAx val="1"/>
    </c:view3D>
    <c:plotArea>
      <c:layout>
        <c:manualLayout>
          <c:xMode val="edge"/>
          <c:yMode val="edge"/>
          <c:x val="0.07675"/>
          <c:y val="0.09375"/>
          <c:w val="0.84475"/>
          <c:h val="0.80875"/>
        </c:manualLayout>
      </c:layout>
      <c:pie3DChart>
        <c:varyColors val="1"/>
        <c:ser>
          <c:idx val="0"/>
          <c:order val="0"/>
          <c:spPr>
            <a:solidFill>
              <a:srgbClr val="9BBB59"/>
            </a:soli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9A54E"/>
              </a:solidFill>
              <a:ln w="3175">
                <a:noFill/>
              </a:ln>
              <a:effectLst>
                <a:outerShdw dist="35921" dir="2700000" algn="br">
                  <a:prstClr val="black"/>
                </a:outerShdw>
              </a:effectLst>
            </c:spPr>
          </c:dPt>
          <c:dPt>
            <c:idx val="1"/>
            <c:spPr>
              <a:solidFill>
                <a:srgbClr val="B9CD96"/>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numFmt formatCode="General" sourceLinked="1"/>
            <c:spPr>
              <a:noFill/>
              <a:ln w="3175">
                <a:noFill/>
              </a:ln>
            </c:spPr>
            <c:showLegendKey val="0"/>
            <c:showVal val="1"/>
            <c:showBubbleSize val="0"/>
            <c:showCatName val="1"/>
            <c:showSerName val="0"/>
            <c:showLeaderLines val="1"/>
            <c:showPercent val="1"/>
          </c:dLbls>
          <c:cat>
            <c:strRef>
              <c:f>'cnas, cnam'!$A$41:$A$42</c:f>
              <c:strCache/>
            </c:strRef>
          </c:cat>
          <c:val>
            <c:numRef>
              <c:f>'cnas, cnam'!$B$41:$B$42</c:f>
              <c:numCache/>
            </c:numRef>
          </c:val>
        </c:ser>
        <c:firstSliceAng val="17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2225"/>
          <c:w val="0.9745"/>
          <c:h val="0.95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'chelt funct BPN '!$A$2:$A$11</c:f>
              <c:strCache/>
            </c:strRef>
          </c:cat>
          <c:val>
            <c:numRef>
              <c:f>'chelt funct BPN '!$B$2:$B$11</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latin typeface="Calibri"/>
                        <a:ea typeface="Calibri"/>
                        <a:cs typeface="Calibri"/>
                      </a:rPr>
                      <a:t>0,3</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Calibri"/>
                        <a:ea typeface="Calibri"/>
                        <a:cs typeface="Calibri"/>
                      </a:rPr>
                      <a:t>1,1</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Calibri"/>
                        <a:ea typeface="Calibri"/>
                        <a:cs typeface="Calibri"/>
                      </a:rPr>
                      <a:t>2,2</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2,4</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Calibri"/>
                        <a:ea typeface="Calibri"/>
                        <a:cs typeface="Calibri"/>
                      </a:rPr>
                      <a:t>6,5</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Calibri"/>
                        <a:ea typeface="Calibri"/>
                        <a:cs typeface="Calibri"/>
                      </a:rPr>
                      <a:t>8,8</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Calibri"/>
                        <a:ea typeface="Calibri"/>
                        <a:cs typeface="Calibri"/>
                      </a:rPr>
                      <a:t>10,6</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Calibri"/>
                        <a:ea typeface="Calibri"/>
                        <a:cs typeface="Calibri"/>
                      </a:rPr>
                      <a:t>12,3</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Calibri"/>
                        <a:ea typeface="Calibri"/>
                        <a:cs typeface="Calibri"/>
                      </a:rPr>
                      <a:t>17,7</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0" b="0" i="0" u="none" baseline="0">
                        <a:solidFill>
                          <a:srgbClr val="000000"/>
                        </a:solidFill>
                        <a:latin typeface="Calibri"/>
                        <a:ea typeface="Calibri"/>
                        <a:cs typeface="Calibri"/>
                      </a:rPr>
                      <a:t>38.1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'chelt funct BPN '!$A$2:$A$11</c:f>
              <c:strCache/>
            </c:strRef>
          </c:cat>
          <c:val>
            <c:numRef>
              <c:f>'chelt funct BPN '!$C$2:$C$11</c:f>
              <c:numCache/>
            </c:numRef>
          </c:val>
        </c:ser>
        <c:axId val="59710060"/>
        <c:axId val="519629"/>
      </c:barChart>
      <c:catAx>
        <c:axId val="59710060"/>
        <c:scaling>
          <c:orientation val="minMax"/>
        </c:scaling>
        <c:axPos val="l"/>
        <c:delete val="0"/>
        <c:numFmt formatCode="General" sourceLinked="1"/>
        <c:majorTickMark val="out"/>
        <c:minorTickMark val="none"/>
        <c:tickLblPos val="nextTo"/>
        <c:spPr>
          <a:ln w="3175">
            <a:solidFill>
              <a:srgbClr val="808080"/>
            </a:solidFill>
          </a:ln>
        </c:spPr>
        <c:crossAx val="519629"/>
        <c:crosses val="autoZero"/>
        <c:auto val="1"/>
        <c:lblOffset val="100"/>
        <c:tickLblSkip val="1"/>
        <c:noMultiLvlLbl val="0"/>
      </c:catAx>
      <c:valAx>
        <c:axId val="519629"/>
        <c:scaling>
          <c:orientation val="minMax"/>
        </c:scaling>
        <c:axPos val="b"/>
        <c:delete val="1"/>
        <c:majorTickMark val="out"/>
        <c:minorTickMark val="none"/>
        <c:tickLblPos val="nextTo"/>
        <c:crossAx val="5971006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05"/>
          <c:w val="0.99175"/>
          <c:h val="0.8815"/>
        </c:manualLayout>
      </c:layout>
      <c:barChart>
        <c:barDir val="col"/>
        <c:grouping val="stacked"/>
        <c:varyColors val="0"/>
        <c:ser>
          <c:idx val="0"/>
          <c:order val="0"/>
          <c:tx>
            <c:strRef>
              <c:f>'solduri BPN'!$A$31</c:f>
              <c:strCache>
                <c:ptCount val="1"/>
                <c:pt idx="0">
                  <c:v>Bugetul de Stat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dLblPos val="ctr"/>
            <c:showLegendKey val="0"/>
            <c:showVal val="1"/>
            <c:showBubbleSize val="0"/>
            <c:showCatName val="0"/>
            <c:showSerName val="0"/>
            <c:showPercent val="0"/>
          </c:dLbls>
          <c:cat>
            <c:strRef>
              <c:f>'solduri BPN'!$B$30:$G$30</c:f>
              <c:strCache/>
            </c:strRef>
          </c:cat>
          <c:val>
            <c:numRef>
              <c:f>'solduri BPN'!$B$31:$G$31</c:f>
              <c:numCache/>
            </c:numRef>
          </c:val>
        </c:ser>
        <c:ser>
          <c:idx val="1"/>
          <c:order val="1"/>
          <c:tx>
            <c:strRef>
              <c:f>'solduri BPN'!$A$32</c:f>
              <c:strCache>
                <c:ptCount val="1"/>
                <c:pt idx="0">
                  <c:v>Bugetul Asigurărilor Sociale de Stat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'solduri BPN'!$B$30:$G$30</c:f>
              <c:strCache/>
            </c:strRef>
          </c:cat>
          <c:val>
            <c:numRef>
              <c:f>'solduri BPN'!$B$32:$G$32</c:f>
              <c:numCache/>
            </c:numRef>
          </c:val>
        </c:ser>
        <c:ser>
          <c:idx val="2"/>
          <c:order val="2"/>
          <c:tx>
            <c:strRef>
              <c:f>'solduri BPN'!$A$33</c:f>
              <c:strCache>
                <c:ptCount val="1"/>
                <c:pt idx="0">
                  <c:v>Fondurile Asigurării Obligatorii de Asistență Medicală</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'solduri BPN'!$B$30:$G$30</c:f>
              <c:strCache/>
            </c:strRef>
          </c:cat>
          <c:val>
            <c:numRef>
              <c:f>'solduri BPN'!$B$33:$G$33</c:f>
              <c:numCache/>
            </c:numRef>
          </c:val>
        </c:ser>
        <c:ser>
          <c:idx val="3"/>
          <c:order val="3"/>
          <c:tx>
            <c:strRef>
              <c:f>'solduri BPN'!$A$34</c:f>
              <c:strCache>
                <c:ptCount val="1"/>
                <c:pt idx="0">
                  <c:v>Bugetele Locale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'solduri BPN'!$B$30:$G$30</c:f>
              <c:strCache/>
            </c:strRef>
          </c:cat>
          <c:val>
            <c:numRef>
              <c:f>'solduri BPN'!$B$34:$G$34</c:f>
              <c:numCache/>
            </c:numRef>
          </c:val>
        </c:ser>
        <c:overlap val="100"/>
        <c:axId val="4676662"/>
        <c:axId val="42089959"/>
      </c:barChart>
      <c:dateAx>
        <c:axId val="4676662"/>
        <c:scaling>
          <c:orientation val="minMax"/>
        </c:scaling>
        <c:axPos val="b"/>
        <c:delete val="0"/>
        <c:numFmt formatCode="m/d/yy" sourceLinked="0"/>
        <c:majorTickMark val="out"/>
        <c:minorTickMark val="none"/>
        <c:tickLblPos val="nextTo"/>
        <c:spPr>
          <a:ln w="3175">
            <a:solidFill>
              <a:srgbClr val="808080"/>
            </a:solidFill>
          </a:ln>
        </c:spPr>
        <c:crossAx val="42089959"/>
        <c:crosses val="autoZero"/>
        <c:auto val="0"/>
        <c:baseTimeUnit val="months"/>
        <c:majorUnit val="1"/>
        <c:majorTimeUnit val="months"/>
        <c:minorUnit val="1"/>
        <c:minorTimeUnit val="months"/>
        <c:noMultiLvlLbl val="0"/>
      </c:dateAx>
      <c:valAx>
        <c:axId val="420899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76662"/>
        <c:crossesAt val="1"/>
        <c:crossBetween val="between"/>
        <c:dispUnits/>
      </c:valAx>
      <c:spPr>
        <a:solidFill>
          <a:srgbClr val="FFFFFF"/>
        </a:solidFill>
        <a:ln w="3175">
          <a:noFill/>
        </a:ln>
      </c:spPr>
    </c:plotArea>
    <c:legend>
      <c:legendPos val="b"/>
      <c:layout>
        <c:manualLayout>
          <c:xMode val="edge"/>
          <c:yMode val="edge"/>
          <c:x val="0.00525"/>
          <c:y val="0.89875"/>
          <c:w val="0.99475"/>
          <c:h val="0.088"/>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0"/>
      <c:rotY val="20"/>
      <c:depthPercent val="100"/>
      <c:rAngAx val="1"/>
    </c:view3D>
    <c:plotArea>
      <c:layout>
        <c:manualLayout>
          <c:xMode val="edge"/>
          <c:yMode val="edge"/>
          <c:x val="0.01075"/>
          <c:y val="0.016"/>
          <c:w val="0.89625"/>
          <c:h val="0.93375"/>
        </c:manualLayout>
      </c:layout>
      <c:bar3DChart>
        <c:barDir val="col"/>
        <c:grouping val="clustered"/>
        <c:varyColors val="0"/>
        <c:ser>
          <c:idx val="0"/>
          <c:order val="0"/>
          <c:tx>
            <c:strRef>
              <c:f>'solduri BPN'!$B$1</c:f>
              <c:strCache>
                <c:ptCount val="1"/>
                <c:pt idx="0">
                  <c:v>01.01.2016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18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'solduri BPN'!$A$2:$A$6</c:f>
              <c:strCache/>
            </c:strRef>
          </c:cat>
          <c:val>
            <c:numRef>
              <c:f>'solduri BPN'!$B$2:$B$6</c:f>
              <c:numCache/>
            </c:numRef>
          </c:val>
          <c:shape val="cylinder"/>
        </c:ser>
        <c:ser>
          <c:idx val="1"/>
          <c:order val="1"/>
          <c:tx>
            <c:strRef>
              <c:f>'solduri BPN'!$C$1</c:f>
              <c:strCache>
                <c:ptCount val="1"/>
                <c:pt idx="0">
                  <c:v>31.08.2016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18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'solduri BPN'!$A$2:$A$6</c:f>
              <c:strCache/>
            </c:strRef>
          </c:cat>
          <c:val>
            <c:numRef>
              <c:f>'solduri BPN'!$C$2:$C$6</c:f>
              <c:numCache/>
            </c:numRef>
          </c:val>
          <c:shape val="cylinder"/>
        </c:ser>
        <c:shape val="cylinder"/>
        <c:axId val="43265312"/>
        <c:axId val="53843489"/>
      </c:bar3DChart>
      <c:catAx>
        <c:axId val="432653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53843489"/>
        <c:crosses val="autoZero"/>
        <c:auto val="1"/>
        <c:lblOffset val="100"/>
        <c:tickLblSkip val="1"/>
        <c:noMultiLvlLbl val="0"/>
      </c:catAx>
      <c:valAx>
        <c:axId val="53843489"/>
        <c:scaling>
          <c:orientation val="minMax"/>
        </c:scaling>
        <c:axPos val="l"/>
        <c:delete val="1"/>
        <c:majorTickMark val="out"/>
        <c:minorTickMark val="none"/>
        <c:tickLblPos val="nextTo"/>
        <c:crossAx val="43265312"/>
        <c:crossesAt val="1"/>
        <c:crossBetween val="between"/>
        <c:dispUnits/>
      </c:valAx>
      <c:spPr>
        <a:noFill/>
        <a:ln>
          <a:noFill/>
        </a:ln>
      </c:spPr>
    </c:plotArea>
    <c:legend>
      <c:legendPos val="r"/>
      <c:layout>
        <c:manualLayout>
          <c:xMode val="edge"/>
          <c:yMode val="edge"/>
          <c:x val="0.90575"/>
          <c:y val="0.44025"/>
          <c:w val="0.089"/>
          <c:h val="0.110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95625"/>
          <c:h val="0.97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'admin venit BS'!$A$2:$A$5</c:f>
              <c:strCache/>
            </c:strRef>
          </c:cat>
          <c:val>
            <c:numRef>
              <c:f>'admin venit BS'!$B$2:$B$5</c:f>
              <c:numCache/>
            </c:numRef>
          </c:val>
        </c:ser>
        <c:axId val="14829354"/>
        <c:axId val="66355323"/>
      </c:barChart>
      <c:catAx>
        <c:axId val="1482935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66355323"/>
        <c:crosses val="autoZero"/>
        <c:auto val="1"/>
        <c:lblOffset val="100"/>
        <c:tickLblSkip val="1"/>
        <c:noMultiLvlLbl val="0"/>
      </c:catAx>
      <c:valAx>
        <c:axId val="66355323"/>
        <c:scaling>
          <c:orientation val="minMax"/>
        </c:scaling>
        <c:axPos val="l"/>
        <c:delete val="1"/>
        <c:majorTickMark val="out"/>
        <c:minorTickMark val="none"/>
        <c:tickLblPos val="nextTo"/>
        <c:crossAx val="148293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4"/>
          <c:y val="0.099"/>
          <c:w val="0.82925"/>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1"/>
              <c:showSerName val="0"/>
              <c:showPercent val="1"/>
            </c:dLbl>
            <c:numFmt formatCode="General" sourceLinked="1"/>
            <c:spPr>
              <a:noFill/>
              <a:ln w="3175">
                <a:noFill/>
              </a:ln>
            </c:spPr>
            <c:showLegendKey val="0"/>
            <c:showVal val="1"/>
            <c:showBubbleSize val="0"/>
            <c:showCatName val="1"/>
            <c:showSerName val="0"/>
            <c:showLeaderLines val="1"/>
            <c:showPercent val="1"/>
          </c:dLbls>
          <c:cat>
            <c:numRef>
              <c:f>'venituri BS'!$A$2:$A$5</c:f>
              <c:numCache/>
            </c:numRef>
          </c:cat>
          <c:val>
            <c:numRef>
              <c:f>'venituri BS'!$B$2:$B$5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375"/>
          <c:y val="0.16025"/>
          <c:w val="0.8475"/>
          <c:h val="0.808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F81BD"/>
              </a:solidFill>
              <a:ln w="3175">
                <a:noFill/>
              </a:ln>
            </c:spPr>
          </c:dPt>
          <c:dPt>
            <c:idx val="1"/>
            <c:explosion val="14"/>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Taxa pe valoare adăugată (inclusiv restituirea)
</a:t>
                    </a:r>
                    <a:r>
                      <a:rPr lang="en-US" cap="none" sz="800" b="0" i="0" u="none" baseline="0">
                        <a:solidFill>
                          <a:srgbClr val="000000"/>
                        </a:solidFill>
                      </a:rPr>
                      <a:t>5</a:t>
                    </a:r>
                    <a:r>
                      <a:rPr lang="en-US" cap="none" sz="800" b="0" i="0" u="none" baseline="0">
                        <a:solidFill>
                          <a:srgbClr val="000000"/>
                        </a:solidFill>
                        <a:latin typeface="Calibri"/>
                        <a:ea typeface="Calibri"/>
                        <a:cs typeface="Calibri"/>
                      </a:rPr>
                      <a:t> </a:t>
                    </a:r>
                    <a:r>
                      <a:rPr lang="en-US" cap="none" sz="800" b="0" i="0" u="none" baseline="0">
                        <a:solidFill>
                          <a:srgbClr val="000000"/>
                        </a:solidFill>
                      </a:rPr>
                      <a:t>250,6</a:t>
                    </a:r>
                    <a:r>
                      <a:rPr lang="en-US" cap="none" sz="800" b="0" i="0" u="none" baseline="0">
                        <a:solidFill>
                          <a:srgbClr val="000000"/>
                        </a:solidFill>
                        <a:latin typeface="Calibri"/>
                        <a:ea typeface="Calibri"/>
                        <a:cs typeface="Calibri"/>
                      </a:rPr>
                      <a:t> mil. lei</a:t>
                    </a:r>
                    <a:r>
                      <a:rPr lang="en-US" cap="none" sz="800" b="0" i="0" u="none" baseline="0">
                        <a:solidFill>
                          <a:srgbClr val="000000"/>
                        </a:solidFill>
                      </a:rPr>
                      <a:t>
</a:t>
                    </a:r>
                    <a:r>
                      <a:rPr lang="en-US" cap="none" sz="800" b="0" i="0" u="none" baseline="0">
                        <a:solidFill>
                          <a:srgbClr val="000000"/>
                        </a:solidFill>
                      </a:rPr>
                      <a:t>50</a:t>
                    </a:r>
                    <a:r>
                      <a:rPr lang="en-US" cap="none" sz="800" b="0" i="0" u="none" baseline="0">
                        <a:solidFill>
                          <a:srgbClr val="000000"/>
                        </a:solidFill>
                        <a:latin typeface="Calibri"/>
                        <a:ea typeface="Calibri"/>
                        <a:cs typeface="Calibri"/>
                      </a:rPr>
                      <a:t>,0 </a:t>
                    </a:r>
                    <a:r>
                      <a:rPr lang="en-US" cap="none" sz="800" b="0" i="0" u="none" baseline="0">
                        <a:solidFill>
                          <a:srgbClr val="000000"/>
                        </a:solidFill>
                      </a:rPr>
                      <a:t>%</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Calibri"/>
                        <a:ea typeface="Calibri"/>
                        <a:cs typeface="Calibri"/>
                      </a:rPr>
                      <a:t>Impozite pe venit
</a:t>
                    </a:r>
                    <a:r>
                      <a:rPr lang="en-US" cap="none" sz="800" b="0" i="0" u="none" baseline="0">
                        <a:solidFill>
                          <a:srgbClr val="000000"/>
                        </a:solidFill>
                        <a:latin typeface="Calibri"/>
                        <a:ea typeface="Calibri"/>
                        <a:cs typeface="Calibri"/>
                      </a:rPr>
                      <a:t>1 941,1mil. lei
</a:t>
                    </a:r>
                    <a:r>
                      <a:rPr lang="en-US" cap="none" sz="800" b="0" i="1" u="none" baseline="0">
                        <a:solidFill>
                          <a:srgbClr val="000000"/>
                        </a:solidFill>
                        <a:latin typeface="Calibri"/>
                        <a:ea typeface="Calibri"/>
                        <a:cs typeface="Calibri"/>
                      </a:rPr>
                      <a:t>18,5 %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Calibri"/>
                        <a:ea typeface="Calibri"/>
                        <a:cs typeface="Calibri"/>
                      </a:rPr>
                      <a:t>Accize </a:t>
                    </a:r>
                    <a:r>
                      <a:rPr lang="en-US" cap="none" sz="800" b="0" i="1" u="none" baseline="0">
                        <a:solidFill>
                          <a:srgbClr val="000000"/>
                        </a:solidFill>
                        <a:latin typeface="Calibri"/>
                        <a:ea typeface="Calibri"/>
                        <a:cs typeface="Calibri"/>
                      </a:rPr>
                      <a:t>(inclusiv restituirea)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1 676,9 mil. lei
</a:t>
                    </a:r>
                    <a:r>
                      <a:rPr lang="en-US" cap="none" sz="800" b="0" i="0" u="none" baseline="0">
                        <a:solidFill>
                          <a:srgbClr val="000000"/>
                        </a:solidFill>
                        <a:latin typeface="Calibri"/>
                        <a:ea typeface="Calibri"/>
                        <a:cs typeface="Calibri"/>
                      </a:rPr>
                      <a:t>16,0 %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Calibri"/>
                        <a:ea typeface="Calibri"/>
                        <a:cs typeface="Calibri"/>
                      </a:rPr>
                      <a:t>Alte venituri
</a:t>
                    </a:r>
                    <a:r>
                      <a:rPr lang="en-US" cap="none" sz="800" b="0" i="0" u="none" baseline="0">
                        <a:solidFill>
                          <a:srgbClr val="000000"/>
                        </a:solidFill>
                        <a:latin typeface="Calibri"/>
                        <a:ea typeface="Calibri"/>
                        <a:cs typeface="Calibri"/>
                      </a:rPr>
                      <a:t>1632,0 mil. lei
</a:t>
                    </a:r>
                    <a:r>
                      <a:rPr lang="en-US" cap="none" sz="800" b="0" i="0" u="none" baseline="0">
                        <a:solidFill>
                          <a:srgbClr val="000000"/>
                        </a:solidFill>
                        <a:latin typeface="Calibri"/>
                        <a:ea typeface="Calibri"/>
                        <a:cs typeface="Calibri"/>
                      </a:rPr>
                      <a:t>15,5 %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1"/>
            <c:showSerName val="0"/>
            <c:showLeaderLines val="1"/>
            <c:showPercent val="1"/>
          </c:dLbls>
          <c:cat>
            <c:strRef>
              <c:f>'venituri BS'!$A$7:$A$10</c:f>
              <c:strCache/>
            </c:strRef>
          </c:cat>
          <c:val>
            <c:numRef>
              <c:f>'venituri BS'!$B$7:$B$10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255"/>
          <c:w val="0.96975"/>
          <c:h val="0.946"/>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'chelt funct BS'!$A$1:$A$10</c:f>
              <c:strCache/>
            </c:strRef>
          </c:cat>
          <c:val>
            <c:numRef>
              <c:f>'chelt funct BS'!$B$1:$B$10</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'chelt funct BS'!$A$1:$A$10</c:f>
              <c:strCache/>
            </c:strRef>
          </c:cat>
          <c:val>
            <c:numRef>
              <c:f>'chelt funct BS'!$C$1:$C$10</c:f>
              <c:numCache/>
            </c:numRef>
          </c:val>
        </c:ser>
        <c:axId val="60326996"/>
        <c:axId val="6072053"/>
      </c:barChart>
      <c:catAx>
        <c:axId val="60326996"/>
        <c:scaling>
          <c:orientation val="minMax"/>
        </c:scaling>
        <c:axPos val="l"/>
        <c:delete val="0"/>
        <c:numFmt formatCode="General" sourceLinked="1"/>
        <c:majorTickMark val="out"/>
        <c:minorTickMark val="none"/>
        <c:tickLblPos val="nextTo"/>
        <c:spPr>
          <a:ln w="3175">
            <a:solidFill>
              <a:srgbClr val="808080"/>
            </a:solidFill>
          </a:ln>
        </c:spPr>
        <c:crossAx val="6072053"/>
        <c:crosses val="autoZero"/>
        <c:auto val="1"/>
        <c:lblOffset val="100"/>
        <c:tickLblSkip val="1"/>
        <c:noMultiLvlLbl val="0"/>
      </c:catAx>
      <c:valAx>
        <c:axId val="6072053"/>
        <c:scaling>
          <c:orientation val="minMax"/>
        </c:scaling>
        <c:axPos val="b"/>
        <c:delete val="1"/>
        <c:majorTickMark val="out"/>
        <c:minorTickMark val="none"/>
        <c:tickLblPos val="nextTo"/>
        <c:crossAx val="60326996"/>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4"/>
          <c:y val="0.099"/>
          <c:w val="0.82925"/>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showLegendKey val="0"/>
            <c:showVal val="1"/>
            <c:showBubbleSize val="0"/>
            <c:showCatName val="1"/>
            <c:showSerName val="0"/>
            <c:showLeaderLines val="1"/>
            <c:showPercent val="1"/>
          </c:dLbls>
          <c:cat>
            <c:strRef>
              <c:f>'venituri BL'!$A$9:$A$12</c:f>
              <c:strCache/>
            </c:strRef>
          </c:cat>
          <c:val>
            <c:numRef>
              <c:f>'venituri BL'!$B$9:$B$12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xdr:row>
      <xdr:rowOff>76200</xdr:rowOff>
    </xdr:from>
    <xdr:to>
      <xdr:col>12</xdr:col>
      <xdr:colOff>552450</xdr:colOff>
      <xdr:row>17</xdr:row>
      <xdr:rowOff>114300</xdr:rowOff>
    </xdr:to>
    <xdr:graphicFrame>
      <xdr:nvGraphicFramePr>
        <xdr:cNvPr id="1" name="Chart 3"/>
        <xdr:cNvGraphicFramePr/>
      </xdr:nvGraphicFramePr>
      <xdr:xfrm>
        <a:off x="4419600" y="1066800"/>
        <a:ext cx="535305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15</xdr:row>
      <xdr:rowOff>114300</xdr:rowOff>
    </xdr:from>
    <xdr:to>
      <xdr:col>10</xdr:col>
      <xdr:colOff>114300</xdr:colOff>
      <xdr:row>37</xdr:row>
      <xdr:rowOff>28575</xdr:rowOff>
    </xdr:to>
    <xdr:graphicFrame>
      <xdr:nvGraphicFramePr>
        <xdr:cNvPr id="1" name="Chart 2"/>
        <xdr:cNvGraphicFramePr/>
      </xdr:nvGraphicFramePr>
      <xdr:xfrm>
        <a:off x="971550" y="3305175"/>
        <a:ext cx="7629525" cy="4191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1028700</xdr:colOff>
      <xdr:row>33</xdr:row>
      <xdr:rowOff>171450</xdr:rowOff>
    </xdr:from>
    <xdr:to>
      <xdr:col>7</xdr:col>
      <xdr:colOff>228600</xdr:colOff>
      <xdr:row>57</xdr:row>
      <xdr:rowOff>9525</xdr:rowOff>
    </xdr:to>
    <xdr:graphicFrame>
      <xdr:nvGraphicFramePr>
        <xdr:cNvPr id="1" name="Chart 2"/>
        <xdr:cNvGraphicFramePr/>
      </xdr:nvGraphicFramePr>
      <xdr:xfrm>
        <a:off x="1028700" y="6457950"/>
        <a:ext cx="7200900" cy="44100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8</xdr:row>
      <xdr:rowOff>95250</xdr:rowOff>
    </xdr:from>
    <xdr:to>
      <xdr:col>6</xdr:col>
      <xdr:colOff>371475</xdr:colOff>
      <xdr:row>26</xdr:row>
      <xdr:rowOff>104775</xdr:rowOff>
    </xdr:to>
    <xdr:graphicFrame>
      <xdr:nvGraphicFramePr>
        <xdr:cNvPr id="2" name="Chart 3"/>
        <xdr:cNvGraphicFramePr/>
      </xdr:nvGraphicFramePr>
      <xdr:xfrm>
        <a:off x="438150" y="1619250"/>
        <a:ext cx="7258050" cy="3438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11</xdr:row>
      <xdr:rowOff>47625</xdr:rowOff>
    </xdr:from>
    <xdr:to>
      <xdr:col>11</xdr:col>
      <xdr:colOff>400050</xdr:colOff>
      <xdr:row>25</xdr:row>
      <xdr:rowOff>123825</xdr:rowOff>
    </xdr:to>
    <xdr:graphicFrame>
      <xdr:nvGraphicFramePr>
        <xdr:cNvPr id="1" name="Chart 1"/>
        <xdr:cNvGraphicFramePr/>
      </xdr:nvGraphicFramePr>
      <xdr:xfrm>
        <a:off x="3733800" y="23336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10</xdr:row>
      <xdr:rowOff>66675</xdr:rowOff>
    </xdr:from>
    <xdr:to>
      <xdr:col>10</xdr:col>
      <xdr:colOff>581025</xdr:colOff>
      <xdr:row>24</xdr:row>
      <xdr:rowOff>142875</xdr:rowOff>
    </xdr:to>
    <xdr:graphicFrame>
      <xdr:nvGraphicFramePr>
        <xdr:cNvPr id="1" name="Chart 2"/>
        <xdr:cNvGraphicFramePr/>
      </xdr:nvGraphicFramePr>
      <xdr:xfrm>
        <a:off x="3733800" y="214312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1409700</xdr:colOff>
      <xdr:row>10</xdr:row>
      <xdr:rowOff>85725</xdr:rowOff>
    </xdr:from>
    <xdr:to>
      <xdr:col>12</xdr:col>
      <xdr:colOff>38100</xdr:colOff>
      <xdr:row>27</xdr:row>
      <xdr:rowOff>9525</xdr:rowOff>
    </xdr:to>
    <xdr:graphicFrame>
      <xdr:nvGraphicFramePr>
        <xdr:cNvPr id="2" name="Chart 2"/>
        <xdr:cNvGraphicFramePr/>
      </xdr:nvGraphicFramePr>
      <xdr:xfrm>
        <a:off x="1409700" y="2162175"/>
        <a:ext cx="7572375" cy="31623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1819275</xdr:colOff>
      <xdr:row>12</xdr:row>
      <xdr:rowOff>76200</xdr:rowOff>
    </xdr:from>
    <xdr:to>
      <xdr:col>10</xdr:col>
      <xdr:colOff>542925</xdr:colOff>
      <xdr:row>31</xdr:row>
      <xdr:rowOff>123825</xdr:rowOff>
    </xdr:to>
    <xdr:graphicFrame>
      <xdr:nvGraphicFramePr>
        <xdr:cNvPr id="1" name="Chart 3"/>
        <xdr:cNvGraphicFramePr/>
      </xdr:nvGraphicFramePr>
      <xdr:xfrm>
        <a:off x="1819275" y="2705100"/>
        <a:ext cx="6457950" cy="3667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9</xdr:row>
      <xdr:rowOff>76200</xdr:rowOff>
    </xdr:from>
    <xdr:to>
      <xdr:col>10</xdr:col>
      <xdr:colOff>571500</xdr:colOff>
      <xdr:row>23</xdr:row>
      <xdr:rowOff>152400</xdr:rowOff>
    </xdr:to>
    <xdr:graphicFrame>
      <xdr:nvGraphicFramePr>
        <xdr:cNvPr id="1" name="Chart 2"/>
        <xdr:cNvGraphicFramePr/>
      </xdr:nvGraphicFramePr>
      <xdr:xfrm>
        <a:off x="3733800" y="21336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11</xdr:row>
      <xdr:rowOff>152400</xdr:rowOff>
    </xdr:from>
    <xdr:to>
      <xdr:col>11</xdr:col>
      <xdr:colOff>47625</xdr:colOff>
      <xdr:row>26</xdr:row>
      <xdr:rowOff>28575</xdr:rowOff>
    </xdr:to>
    <xdr:graphicFrame>
      <xdr:nvGraphicFramePr>
        <xdr:cNvPr id="1" name="Chart 3"/>
        <xdr:cNvGraphicFramePr/>
      </xdr:nvGraphicFramePr>
      <xdr:xfrm>
        <a:off x="3800475" y="25431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2</xdr:row>
      <xdr:rowOff>38100</xdr:rowOff>
    </xdr:from>
    <xdr:to>
      <xdr:col>27</xdr:col>
      <xdr:colOff>495300</xdr:colOff>
      <xdr:row>18</xdr:row>
      <xdr:rowOff>66675</xdr:rowOff>
    </xdr:to>
    <xdr:graphicFrame>
      <xdr:nvGraphicFramePr>
        <xdr:cNvPr id="1" name="Chart 1"/>
        <xdr:cNvGraphicFramePr/>
      </xdr:nvGraphicFramePr>
      <xdr:xfrm>
        <a:off x="12325350" y="419100"/>
        <a:ext cx="5943600" cy="3076575"/>
      </xdr:xfrm>
      <a:graphic>
        <a:graphicData uri="http://schemas.openxmlformats.org/drawingml/2006/chart">
          <c:chart xmlns:c="http://schemas.openxmlformats.org/drawingml/2006/chart" r:id="rId1"/>
        </a:graphicData>
      </a:graphic>
    </xdr:graphicFrame>
    <xdr:clientData/>
  </xdr:twoCellAnchor>
  <xdr:twoCellAnchor>
    <xdr:from>
      <xdr:col>4</xdr:col>
      <xdr:colOff>609600</xdr:colOff>
      <xdr:row>19</xdr:row>
      <xdr:rowOff>76200</xdr:rowOff>
    </xdr:from>
    <xdr:to>
      <xdr:col>14</xdr:col>
      <xdr:colOff>228600</xdr:colOff>
      <xdr:row>38</xdr:row>
      <xdr:rowOff>66675</xdr:rowOff>
    </xdr:to>
    <xdr:graphicFrame>
      <xdr:nvGraphicFramePr>
        <xdr:cNvPr id="2" name="Chart 2"/>
        <xdr:cNvGraphicFramePr/>
      </xdr:nvGraphicFramePr>
      <xdr:xfrm>
        <a:off x="4362450" y="3695700"/>
        <a:ext cx="5715000" cy="36099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2</xdr:row>
      <xdr:rowOff>76200</xdr:rowOff>
    </xdr:from>
    <xdr:to>
      <xdr:col>14</xdr:col>
      <xdr:colOff>133350</xdr:colOff>
      <xdr:row>16</xdr:row>
      <xdr:rowOff>152400</xdr:rowOff>
    </xdr:to>
    <xdr:graphicFrame>
      <xdr:nvGraphicFramePr>
        <xdr:cNvPr id="3" name="Chart 7"/>
        <xdr:cNvGraphicFramePr/>
      </xdr:nvGraphicFramePr>
      <xdr:xfrm>
        <a:off x="5410200" y="457200"/>
        <a:ext cx="4572000" cy="2743200"/>
      </xdr:xfrm>
      <a:graphic>
        <a:graphicData uri="http://schemas.openxmlformats.org/drawingml/2006/chart">
          <c:chart xmlns:c="http://schemas.openxmlformats.org/drawingml/2006/chart" r:id="rId3"/>
        </a:graphicData>
      </a:graphic>
    </xdr:graphicFrame>
    <xdr:clientData/>
  </xdr:twoCellAnchor>
  <xdr:twoCellAnchor>
    <xdr:from>
      <xdr:col>2</xdr:col>
      <xdr:colOff>466725</xdr:colOff>
      <xdr:row>32</xdr:row>
      <xdr:rowOff>9525</xdr:rowOff>
    </xdr:from>
    <xdr:to>
      <xdr:col>14</xdr:col>
      <xdr:colOff>19050</xdr:colOff>
      <xdr:row>45</xdr:row>
      <xdr:rowOff>95250</xdr:rowOff>
    </xdr:to>
    <xdr:graphicFrame>
      <xdr:nvGraphicFramePr>
        <xdr:cNvPr id="4" name="Chart 5"/>
        <xdr:cNvGraphicFramePr/>
      </xdr:nvGraphicFramePr>
      <xdr:xfrm>
        <a:off x="3000375" y="6105525"/>
        <a:ext cx="6867525" cy="31908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A7">
            <v>1</v>
          </cell>
          <cell r="B7" t="str">
            <v>2</v>
          </cell>
        </row>
        <row r="8">
          <cell r="A8" t="str">
            <v>CHELTUIELI SI ACTIVE NEFINANCIARE                                                                                                                                                                                                                         </v>
          </cell>
          <cell r="B8" t="str">
            <v>    </v>
          </cell>
        </row>
        <row r="25">
          <cell r="A25" t="str">
            <v>Transferuri acordate intre institutiile bugetului de stat si institutiile bugetelor locale de nivelul I                                                                                                                                                   </v>
          </cell>
          <cell r="B25" t="str">
            <v>01  </v>
          </cell>
        </row>
        <row r="26">
          <cell r="A26" t="str">
            <v>SOLD BUGETAR                                                                                                                                                                                                                                              </v>
          </cell>
          <cell r="B26" t="str">
            <v>01  </v>
          </cell>
        </row>
        <row r="27">
          <cell r="A27" t="str">
            <v>SURSELE DE FINANTARE                                                                                                                                                                                                                                      </v>
          </cell>
          <cell r="B27" t="str">
            <v>01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7"/>
  </sheetPr>
  <dimension ref="A1:BH400"/>
  <sheetViews>
    <sheetView showZeros="0" zoomScaleSheetLayoutView="100" zoomScalePageLayoutView="0" workbookViewId="0" topLeftCell="A111">
      <pane xSplit="2" topLeftCell="AW1" activePane="topRight" state="frozen"/>
      <selection pane="topLeft" activeCell="A4" sqref="A4"/>
      <selection pane="topRight" activeCell="BA108" sqref="BA108"/>
    </sheetView>
  </sheetViews>
  <sheetFormatPr defaultColWidth="12.8515625" defaultRowHeight="15" outlineLevelRow="1" outlineLevelCol="2"/>
  <cols>
    <col min="1" max="1" width="44.421875" style="3" customWidth="1"/>
    <col min="2" max="3" width="11.00390625" style="3" customWidth="1"/>
    <col min="4" max="4" width="12.421875" style="3" customWidth="1" outlineLevel="1"/>
    <col min="5" max="7" width="12.140625" style="3" customWidth="1" outlineLevel="1"/>
    <col min="8" max="8" width="12.28125" style="3" customWidth="1" outlineLevel="2"/>
    <col min="9" max="9" width="9.140625" style="3" customWidth="1" outlineLevel="2"/>
    <col min="10" max="10" width="13.8515625" style="4" customWidth="1"/>
    <col min="11" max="11" width="12.421875" style="3" customWidth="1"/>
    <col min="12" max="14" width="12.28125" style="3" customWidth="1"/>
    <col min="15" max="17" width="12.00390625" style="3" customWidth="1"/>
    <col min="18" max="18" width="11.8515625" style="3" customWidth="1"/>
    <col min="19" max="19" width="8.57421875" style="3" customWidth="1"/>
    <col min="20" max="20" width="13.421875" style="3" customWidth="1"/>
    <col min="21" max="21" width="11.7109375" style="3" customWidth="1"/>
    <col min="22" max="23" width="10.8515625" style="3" customWidth="1"/>
    <col min="24" max="24" width="12.00390625" style="3" customWidth="1"/>
    <col min="25" max="25" width="12.140625" style="3" customWidth="1"/>
    <col min="26" max="27" width="12.00390625" style="441" customWidth="1"/>
    <col min="28" max="28" width="12.7109375" style="3" customWidth="1"/>
    <col min="29" max="29" width="10.28125" style="235" customWidth="1"/>
    <col min="30" max="30" width="15.00390625" style="3" customWidth="1"/>
    <col min="31" max="31" width="11.7109375" style="3" customWidth="1"/>
    <col min="32" max="32" width="11.00390625" style="3" customWidth="1"/>
    <col min="33" max="33" width="13.140625" style="3" customWidth="1"/>
    <col min="34" max="34" width="11.7109375" style="3" customWidth="1"/>
    <col min="35" max="35" width="11.421875" style="3" customWidth="1"/>
    <col min="36" max="36" width="11.7109375" style="3" customWidth="1"/>
    <col min="37" max="37" width="9.8515625" style="3" customWidth="1"/>
    <col min="38" max="38" width="13.57421875" style="3" customWidth="1"/>
    <col min="39" max="39" width="15.421875" style="3" customWidth="1"/>
    <col min="40" max="40" width="9.140625" style="3" customWidth="1"/>
    <col min="41" max="41" width="11.00390625" style="3" customWidth="1"/>
    <col min="42" max="42" width="11.8515625" style="3" customWidth="1"/>
    <col min="43" max="43" width="11.421875" style="3" customWidth="1"/>
    <col min="44" max="44" width="11.57421875" style="3" customWidth="1"/>
    <col min="45" max="45" width="9.28125" style="235" customWidth="1"/>
    <col min="46" max="46" width="12.7109375" style="3" customWidth="1"/>
    <col min="47" max="47" width="10.8515625" style="3" customWidth="1"/>
    <col min="48" max="48" width="12.28125" style="3" customWidth="1"/>
    <col min="49" max="49" width="12.28125" style="235" customWidth="1"/>
    <col min="50" max="50" width="11.8515625" style="3" customWidth="1"/>
    <col min="51" max="53" width="11.28125" style="3" customWidth="1"/>
    <col min="54" max="54" width="10.7109375" style="3" customWidth="1"/>
    <col min="55" max="55" width="10.28125" style="3" customWidth="1"/>
    <col min="56" max="56" width="13.140625" style="3" customWidth="1"/>
    <col min="57" max="57" width="12.00390625" style="3" customWidth="1"/>
    <col min="58" max="58" width="8.421875" style="3" customWidth="1"/>
    <col min="59" max="159" width="9.140625" style="3" customWidth="1"/>
    <col min="160" max="163" width="0" style="3" hidden="1" customWidth="1"/>
    <col min="164" max="164" width="62.421875" style="3" customWidth="1"/>
    <col min="165" max="174" width="0" style="3" hidden="1" customWidth="1"/>
    <col min="175" max="175" width="12.57421875" style="3" customWidth="1"/>
    <col min="176" max="176" width="15.421875" style="3" customWidth="1"/>
    <col min="177" max="177" width="14.28125" style="3" customWidth="1"/>
    <col min="178" max="178" width="14.7109375" style="3" customWidth="1"/>
    <col min="179" max="179" width="12.7109375" style="3" customWidth="1"/>
    <col min="180" max="180" width="13.421875" style="3" customWidth="1"/>
    <col min="181" max="181" width="14.140625" style="3" customWidth="1"/>
    <col min="182" max="182" width="17.00390625" style="3" customWidth="1"/>
    <col min="183" max="183" width="18.28125" style="3" customWidth="1"/>
    <col min="184" max="184" width="16.140625" style="3" customWidth="1"/>
    <col min="185" max="186" width="14.00390625" style="3" customWidth="1"/>
    <col min="187" max="187" width="13.421875" style="3" customWidth="1"/>
    <col min="188" max="188" width="11.8515625" style="3" customWidth="1"/>
    <col min="189" max="189" width="10.57421875" style="3" bestFit="1" customWidth="1"/>
    <col min="190" max="190" width="11.00390625" style="3" customWidth="1"/>
    <col min="191" max="191" width="10.421875" style="3" customWidth="1"/>
    <col min="192" max="192" width="13.421875" style="3" customWidth="1"/>
    <col min="193" max="193" width="11.7109375" style="3" customWidth="1"/>
    <col min="194" max="194" width="10.421875" style="3" customWidth="1"/>
    <col min="195" max="195" width="11.7109375" style="3" customWidth="1"/>
    <col min="196" max="196" width="13.00390625" style="3" customWidth="1"/>
    <col min="197" max="197" width="13.28125" style="3" customWidth="1"/>
    <col min="198" max="198" width="11.8515625" style="3" customWidth="1"/>
    <col min="199" max="199" width="10.28125" style="3" bestFit="1" customWidth="1"/>
    <col min="200" max="200" width="11.00390625" style="3" customWidth="1"/>
    <col min="201" max="201" width="10.421875" style="3" customWidth="1"/>
    <col min="202" max="202" width="15.00390625" style="3" customWidth="1"/>
    <col min="203" max="203" width="11.7109375" style="3" customWidth="1"/>
    <col min="204" max="204" width="11.00390625" style="3" customWidth="1"/>
    <col min="205" max="207" width="13.57421875" style="3" customWidth="1"/>
    <col min="208" max="208" width="12.421875" style="3" customWidth="1"/>
    <col min="209" max="209" width="12.00390625" style="3" customWidth="1"/>
    <col min="210" max="210" width="10.140625" style="3" customWidth="1"/>
    <col min="211" max="211" width="10.8515625" style="3" customWidth="1"/>
    <col min="212" max="212" width="13.7109375" style="3" customWidth="1"/>
    <col min="213" max="213" width="12.00390625" style="3" customWidth="1"/>
    <col min="214" max="214" width="12.7109375" style="3" customWidth="1"/>
    <col min="215" max="215" width="13.00390625" style="3" customWidth="1"/>
    <col min="216" max="217" width="12.57421875" style="3" customWidth="1"/>
    <col min="218" max="218" width="11.28125" style="3" customWidth="1"/>
    <col min="219" max="219" width="9.140625" style="3" customWidth="1"/>
    <col min="220" max="220" width="11.00390625" style="3" customWidth="1"/>
    <col min="221" max="221" width="11.140625" style="3" customWidth="1"/>
    <col min="222" max="222" width="13.140625" style="3" customWidth="1"/>
    <col min="223" max="223" width="12.7109375" style="3" customWidth="1"/>
    <col min="224" max="224" width="10.28125" style="3" customWidth="1"/>
    <col min="225" max="225" width="12.8515625" style="3" customWidth="1"/>
    <col min="226" max="226" width="12.7109375" style="3" customWidth="1"/>
    <col min="227" max="227" width="12.140625" style="3" customWidth="1"/>
    <col min="228" max="228" width="11.00390625" style="3" customWidth="1"/>
    <col min="229" max="229" width="10.28125" style="3" customWidth="1"/>
    <col min="230" max="230" width="11.28125" style="3" customWidth="1"/>
    <col min="231" max="231" width="11.00390625" style="3" customWidth="1"/>
    <col min="232" max="232" width="14.8515625" style="3" customWidth="1"/>
    <col min="233" max="233" width="10.421875" style="3" customWidth="1"/>
    <col min="234" max="234" width="9.140625" style="3" customWidth="1"/>
    <col min="235" max="235" width="13.140625" style="3" customWidth="1"/>
    <col min="236" max="237" width="12.421875" style="3" customWidth="1"/>
    <col min="238" max="238" width="10.8515625" style="3" customWidth="1"/>
    <col min="239" max="239" width="10.28125" style="3" customWidth="1"/>
    <col min="240" max="240" width="10.00390625" style="3" customWidth="1"/>
    <col min="241" max="242" width="13.57421875" style="3" customWidth="1"/>
    <col min="243" max="243" width="15.421875" style="3" customWidth="1"/>
    <col min="244" max="244" width="12.00390625" style="3" customWidth="1"/>
    <col min="245" max="245" width="13.28125" style="3" customWidth="1"/>
    <col min="246" max="246" width="13.140625" style="3" customWidth="1"/>
    <col min="247" max="247" width="13.28125" style="3" customWidth="1"/>
    <col min="248" max="248" width="11.28125" style="3" customWidth="1"/>
    <col min="249" max="249" width="10.7109375" style="3" customWidth="1"/>
    <col min="250" max="250" width="11.8515625" style="3" customWidth="1"/>
    <col min="251" max="251" width="12.28125" style="3" customWidth="1"/>
    <col min="252" max="252" width="13.57421875" style="3" customWidth="1"/>
    <col min="253" max="253" width="15.421875" style="3" customWidth="1"/>
    <col min="254" max="254" width="9.140625" style="3" customWidth="1"/>
    <col min="255" max="255" width="13.140625" style="3" customWidth="1"/>
    <col min="256" max="16384" width="12.8515625" style="3" customWidth="1"/>
  </cols>
  <sheetData>
    <row r="1" spans="10:49" s="1" customFormat="1" ht="12.75" hidden="1">
      <c r="J1" s="2"/>
      <c r="Z1" s="440"/>
      <c r="AA1" s="440"/>
      <c r="AC1" s="234"/>
      <c r="AS1" s="234"/>
      <c r="AW1" s="234"/>
    </row>
    <row r="2" spans="1:13" ht="7.5" customHeight="1" hidden="1">
      <c r="A2" s="886"/>
      <c r="B2" s="886"/>
      <c r="C2" s="886"/>
      <c r="D2" s="886"/>
      <c r="E2" s="886"/>
      <c r="F2" s="886"/>
      <c r="G2" s="886"/>
      <c r="H2" s="886"/>
      <c r="I2" s="886"/>
      <c r="J2" s="886"/>
      <c r="K2" s="886"/>
      <c r="L2" s="886"/>
      <c r="M2" s="6"/>
    </row>
    <row r="3" spans="1:53" ht="9.75" customHeight="1" hidden="1">
      <c r="A3" s="886" t="s">
        <v>1</v>
      </c>
      <c r="B3" s="886"/>
      <c r="C3" s="886"/>
      <c r="D3" s="886"/>
      <c r="E3" s="886"/>
      <c r="F3" s="886"/>
      <c r="G3" s="886"/>
      <c r="H3" s="886"/>
      <c r="I3" s="886"/>
      <c r="J3" s="886"/>
      <c r="K3" s="886"/>
      <c r="L3" s="886"/>
      <c r="M3" s="6"/>
      <c r="AX3" s="5"/>
      <c r="AY3" s="5"/>
      <c r="AZ3" s="5"/>
      <c r="BA3" s="5"/>
    </row>
    <row r="4" spans="1:53" ht="15.75">
      <c r="A4" s="147" t="s">
        <v>341</v>
      </c>
      <c r="B4" s="176"/>
      <c r="C4" s="176"/>
      <c r="D4" s="176"/>
      <c r="E4" s="176"/>
      <c r="F4" s="176"/>
      <c r="G4" s="176"/>
      <c r="H4" s="176"/>
      <c r="I4" s="176"/>
      <c r="J4" s="176"/>
      <c r="K4" s="6"/>
      <c r="L4" s="6"/>
      <c r="M4" s="6"/>
      <c r="Z4" s="3"/>
      <c r="AA4" s="3"/>
      <c r="AX4" s="5"/>
      <c r="AY4" s="5"/>
      <c r="AZ4" s="5"/>
      <c r="BA4" s="5"/>
    </row>
    <row r="5" spans="1:27" ht="15.75" thickBot="1">
      <c r="A5" s="887" t="s">
        <v>0</v>
      </c>
      <c r="B5" s="887"/>
      <c r="C5" s="887"/>
      <c r="D5" s="887"/>
      <c r="E5" s="887"/>
      <c r="F5" s="887"/>
      <c r="G5" s="887"/>
      <c r="H5" s="887"/>
      <c r="I5" s="887"/>
      <c r="J5" s="887"/>
      <c r="K5" s="887"/>
      <c r="L5" s="887"/>
      <c r="M5" s="531"/>
      <c r="Z5" s="3"/>
      <c r="AA5" s="3"/>
    </row>
    <row r="6" spans="1:58" s="1" customFormat="1" ht="12.75" customHeight="1" thickBot="1" thickTop="1">
      <c r="A6" s="888" t="s">
        <v>2</v>
      </c>
      <c r="B6" s="890" t="s">
        <v>40</v>
      </c>
      <c r="C6" s="870" t="s">
        <v>3</v>
      </c>
      <c r="D6" s="870"/>
      <c r="E6" s="870"/>
      <c r="F6" s="870"/>
      <c r="G6" s="870"/>
      <c r="H6" s="870"/>
      <c r="I6" s="870"/>
      <c r="J6" s="870"/>
      <c r="K6" s="870"/>
      <c r="L6" s="871"/>
      <c r="M6" s="839" t="s">
        <v>45</v>
      </c>
      <c r="N6" s="840"/>
      <c r="O6" s="840"/>
      <c r="P6" s="840"/>
      <c r="Q6" s="840"/>
      <c r="R6" s="840"/>
      <c r="S6" s="840"/>
      <c r="T6" s="840"/>
      <c r="U6" s="840"/>
      <c r="V6" s="841"/>
      <c r="W6" s="851" t="s">
        <v>4</v>
      </c>
      <c r="X6" s="852"/>
      <c r="Y6" s="266"/>
      <c r="Z6" s="266"/>
      <c r="AA6" s="266"/>
      <c r="AB6" s="266"/>
      <c r="AC6" s="267"/>
      <c r="AD6" s="266"/>
      <c r="AE6" s="266"/>
      <c r="AF6" s="268"/>
      <c r="AG6" s="266"/>
      <c r="AH6" s="266"/>
      <c r="AI6" s="266"/>
      <c r="AJ6" s="266"/>
      <c r="AK6" s="266"/>
      <c r="AL6" s="266"/>
      <c r="AM6" s="266"/>
      <c r="AN6" s="266"/>
      <c r="AO6" s="266"/>
      <c r="AP6" s="266"/>
      <c r="AQ6" s="266"/>
      <c r="AR6" s="266"/>
      <c r="AS6" s="267"/>
      <c r="AT6" s="266"/>
      <c r="AU6" s="266"/>
      <c r="AV6" s="266"/>
      <c r="AW6" s="267"/>
      <c r="AX6" s="266"/>
      <c r="AY6" s="266"/>
      <c r="AZ6" s="266"/>
      <c r="BA6" s="266"/>
      <c r="BB6" s="266"/>
      <c r="BC6" s="268"/>
      <c r="BD6" s="269"/>
      <c r="BE6" s="270"/>
      <c r="BF6" s="271"/>
    </row>
    <row r="7" spans="1:58" s="1" customFormat="1" ht="21" customHeight="1" thickTop="1">
      <c r="A7" s="869"/>
      <c r="B7" s="891"/>
      <c r="C7" s="872"/>
      <c r="D7" s="872"/>
      <c r="E7" s="872"/>
      <c r="F7" s="872"/>
      <c r="G7" s="872"/>
      <c r="H7" s="872"/>
      <c r="I7" s="872"/>
      <c r="J7" s="872"/>
      <c r="K7" s="872"/>
      <c r="L7" s="873"/>
      <c r="M7" s="842"/>
      <c r="N7" s="843"/>
      <c r="O7" s="843"/>
      <c r="P7" s="843"/>
      <c r="Q7" s="843"/>
      <c r="R7" s="843"/>
      <c r="S7" s="843"/>
      <c r="T7" s="843"/>
      <c r="U7" s="843"/>
      <c r="V7" s="844"/>
      <c r="W7" s="848" t="s">
        <v>5</v>
      </c>
      <c r="X7" s="849"/>
      <c r="Y7" s="849"/>
      <c r="Z7" s="849"/>
      <c r="AA7" s="849"/>
      <c r="AB7" s="849"/>
      <c r="AC7" s="849"/>
      <c r="AD7" s="849"/>
      <c r="AE7" s="849"/>
      <c r="AF7" s="850"/>
      <c r="AG7" s="861" t="s">
        <v>6</v>
      </c>
      <c r="AH7" s="862"/>
      <c r="AI7" s="862"/>
      <c r="AJ7" s="862"/>
      <c r="AK7" s="862"/>
      <c r="AL7" s="862"/>
      <c r="AM7" s="862"/>
      <c r="AN7" s="863"/>
      <c r="AO7" s="892" t="s">
        <v>7</v>
      </c>
      <c r="AP7" s="893"/>
      <c r="AQ7" s="893"/>
      <c r="AR7" s="893"/>
      <c r="AS7" s="893"/>
      <c r="AT7" s="893"/>
      <c r="AU7" s="893"/>
      <c r="AV7" s="893"/>
      <c r="AW7" s="855" t="s">
        <v>46</v>
      </c>
      <c r="AX7" s="856"/>
      <c r="AY7" s="856"/>
      <c r="AZ7" s="856"/>
      <c r="BA7" s="856"/>
      <c r="BB7" s="856"/>
      <c r="BC7" s="856"/>
      <c r="BD7" s="856"/>
      <c r="BE7" s="856"/>
      <c r="BF7" s="857"/>
    </row>
    <row r="8" spans="1:58" s="1" customFormat="1" ht="24" customHeight="1" thickBot="1">
      <c r="A8" s="869"/>
      <c r="B8" s="891"/>
      <c r="C8" s="874"/>
      <c r="D8" s="874"/>
      <c r="E8" s="874"/>
      <c r="F8" s="874"/>
      <c r="G8" s="874"/>
      <c r="H8" s="874"/>
      <c r="I8" s="874"/>
      <c r="J8" s="874"/>
      <c r="K8" s="874"/>
      <c r="L8" s="875"/>
      <c r="M8" s="845"/>
      <c r="N8" s="846"/>
      <c r="O8" s="846"/>
      <c r="P8" s="846"/>
      <c r="Q8" s="846"/>
      <c r="R8" s="846"/>
      <c r="S8" s="846"/>
      <c r="T8" s="846"/>
      <c r="U8" s="846"/>
      <c r="V8" s="847"/>
      <c r="W8" s="848"/>
      <c r="X8" s="849"/>
      <c r="Y8" s="849"/>
      <c r="Z8" s="849"/>
      <c r="AA8" s="849"/>
      <c r="AB8" s="849"/>
      <c r="AC8" s="849"/>
      <c r="AD8" s="849"/>
      <c r="AE8" s="849"/>
      <c r="AF8" s="850"/>
      <c r="AG8" s="864"/>
      <c r="AH8" s="865"/>
      <c r="AI8" s="865"/>
      <c r="AJ8" s="865"/>
      <c r="AK8" s="865"/>
      <c r="AL8" s="865"/>
      <c r="AM8" s="865"/>
      <c r="AN8" s="866"/>
      <c r="AO8" s="894"/>
      <c r="AP8" s="895"/>
      <c r="AQ8" s="895"/>
      <c r="AR8" s="895"/>
      <c r="AS8" s="895"/>
      <c r="AT8" s="895"/>
      <c r="AU8" s="895"/>
      <c r="AV8" s="895"/>
      <c r="AW8" s="858"/>
      <c r="AX8" s="859"/>
      <c r="AY8" s="859"/>
      <c r="AZ8" s="859"/>
      <c r="BA8" s="859"/>
      <c r="BB8" s="859"/>
      <c r="BC8" s="859"/>
      <c r="BD8" s="859"/>
      <c r="BE8" s="859"/>
      <c r="BF8" s="860"/>
    </row>
    <row r="9" spans="1:58" s="1" customFormat="1" ht="48.75" customHeight="1" outlineLevel="1" thickTop="1">
      <c r="A9" s="869"/>
      <c r="B9" s="891"/>
      <c r="C9" s="837" t="s">
        <v>340</v>
      </c>
      <c r="D9" s="878" t="s">
        <v>31</v>
      </c>
      <c r="E9" s="889" t="s">
        <v>8</v>
      </c>
      <c r="F9" s="835" t="s">
        <v>307</v>
      </c>
      <c r="G9" s="835"/>
      <c r="H9" s="835" t="s">
        <v>9</v>
      </c>
      <c r="I9" s="835"/>
      <c r="J9" s="884" t="s">
        <v>338</v>
      </c>
      <c r="K9" s="867" t="s">
        <v>339</v>
      </c>
      <c r="L9" s="868"/>
      <c r="M9" s="869" t="s">
        <v>340</v>
      </c>
      <c r="N9" s="837" t="s">
        <v>31</v>
      </c>
      <c r="O9" s="885" t="s">
        <v>8</v>
      </c>
      <c r="P9" s="835" t="s">
        <v>307</v>
      </c>
      <c r="Q9" s="835"/>
      <c r="R9" s="834" t="s">
        <v>342</v>
      </c>
      <c r="S9" s="835"/>
      <c r="T9" s="836" t="s">
        <v>338</v>
      </c>
      <c r="U9" s="867" t="s">
        <v>10</v>
      </c>
      <c r="V9" s="868"/>
      <c r="W9" s="853" t="s">
        <v>340</v>
      </c>
      <c r="X9" s="879" t="s">
        <v>31</v>
      </c>
      <c r="Y9" s="876" t="s">
        <v>8</v>
      </c>
      <c r="Z9" s="881" t="s">
        <v>307</v>
      </c>
      <c r="AA9" s="835"/>
      <c r="AB9" s="834" t="s">
        <v>342</v>
      </c>
      <c r="AC9" s="835"/>
      <c r="AD9" s="836" t="s">
        <v>338</v>
      </c>
      <c r="AE9" s="867" t="s">
        <v>10</v>
      </c>
      <c r="AF9" s="868"/>
      <c r="AG9" s="832" t="s">
        <v>340</v>
      </c>
      <c r="AH9" s="878" t="s">
        <v>31</v>
      </c>
      <c r="AI9" s="883" t="s">
        <v>8</v>
      </c>
      <c r="AJ9" s="834" t="s">
        <v>342</v>
      </c>
      <c r="AK9" s="835"/>
      <c r="AL9" s="836" t="s">
        <v>338</v>
      </c>
      <c r="AM9" s="867" t="s">
        <v>10</v>
      </c>
      <c r="AN9" s="868"/>
      <c r="AO9" s="832" t="s">
        <v>340</v>
      </c>
      <c r="AP9" s="878" t="s">
        <v>31</v>
      </c>
      <c r="AQ9" s="882" t="s">
        <v>8</v>
      </c>
      <c r="AR9" s="834" t="s">
        <v>342</v>
      </c>
      <c r="AS9" s="835"/>
      <c r="AT9" s="836" t="s">
        <v>338</v>
      </c>
      <c r="AU9" s="867" t="s">
        <v>10</v>
      </c>
      <c r="AV9" s="896"/>
      <c r="AW9" s="869" t="s">
        <v>340</v>
      </c>
      <c r="AX9" s="834" t="s">
        <v>31</v>
      </c>
      <c r="AY9" s="897" t="s">
        <v>8</v>
      </c>
      <c r="AZ9" s="835" t="s">
        <v>307</v>
      </c>
      <c r="BA9" s="835"/>
      <c r="BB9" s="834" t="s">
        <v>342</v>
      </c>
      <c r="BC9" s="835"/>
      <c r="BD9" s="836" t="s">
        <v>338</v>
      </c>
      <c r="BE9" s="867" t="s">
        <v>10</v>
      </c>
      <c r="BF9" s="868"/>
    </row>
    <row r="10" spans="1:58" s="1" customFormat="1" ht="22.5" customHeight="1" outlineLevel="1">
      <c r="A10" s="869"/>
      <c r="B10" s="891"/>
      <c r="C10" s="838"/>
      <c r="D10" s="878"/>
      <c r="E10" s="889"/>
      <c r="F10" s="148" t="s">
        <v>309</v>
      </c>
      <c r="G10" s="148" t="s">
        <v>308</v>
      </c>
      <c r="H10" s="148" t="s">
        <v>11</v>
      </c>
      <c r="I10" s="148" t="s">
        <v>12</v>
      </c>
      <c r="J10" s="884"/>
      <c r="K10" s="148" t="s">
        <v>11</v>
      </c>
      <c r="L10" s="177" t="s">
        <v>12</v>
      </c>
      <c r="M10" s="869"/>
      <c r="N10" s="838"/>
      <c r="O10" s="885"/>
      <c r="P10" s="148" t="s">
        <v>309</v>
      </c>
      <c r="Q10" s="148" t="s">
        <v>308</v>
      </c>
      <c r="R10" s="148" t="s">
        <v>11</v>
      </c>
      <c r="S10" s="148" t="s">
        <v>12</v>
      </c>
      <c r="T10" s="836"/>
      <c r="U10" s="148" t="s">
        <v>11</v>
      </c>
      <c r="V10" s="177" t="s">
        <v>12</v>
      </c>
      <c r="W10" s="854"/>
      <c r="X10" s="880"/>
      <c r="Y10" s="877"/>
      <c r="Z10" s="648" t="s">
        <v>309</v>
      </c>
      <c r="AA10" s="148" t="s">
        <v>308</v>
      </c>
      <c r="AB10" s="461" t="s">
        <v>11</v>
      </c>
      <c r="AC10" s="148" t="s">
        <v>12</v>
      </c>
      <c r="AD10" s="836"/>
      <c r="AE10" s="148" t="s">
        <v>11</v>
      </c>
      <c r="AF10" s="177" t="s">
        <v>12</v>
      </c>
      <c r="AG10" s="833"/>
      <c r="AH10" s="878"/>
      <c r="AI10" s="883"/>
      <c r="AJ10" s="148" t="s">
        <v>11</v>
      </c>
      <c r="AK10" s="148" t="s">
        <v>12</v>
      </c>
      <c r="AL10" s="836"/>
      <c r="AM10" s="148" t="s">
        <v>11</v>
      </c>
      <c r="AN10" s="177" t="s">
        <v>12</v>
      </c>
      <c r="AO10" s="833"/>
      <c r="AP10" s="878"/>
      <c r="AQ10" s="882"/>
      <c r="AR10" s="148" t="s">
        <v>11</v>
      </c>
      <c r="AS10" s="148" t="s">
        <v>12</v>
      </c>
      <c r="AT10" s="836"/>
      <c r="AU10" s="148" t="s">
        <v>11</v>
      </c>
      <c r="AV10" s="556" t="s">
        <v>12</v>
      </c>
      <c r="AW10" s="869"/>
      <c r="AX10" s="834"/>
      <c r="AY10" s="897"/>
      <c r="AZ10" s="148" t="s">
        <v>309</v>
      </c>
      <c r="BA10" s="148" t="s">
        <v>308</v>
      </c>
      <c r="BB10" s="148" t="s">
        <v>11</v>
      </c>
      <c r="BC10" s="148" t="s">
        <v>12</v>
      </c>
      <c r="BD10" s="836"/>
      <c r="BE10" s="148" t="s">
        <v>11</v>
      </c>
      <c r="BF10" s="177" t="s">
        <v>12</v>
      </c>
    </row>
    <row r="11" spans="1:58" s="659" customFormat="1" ht="19.5" customHeight="1">
      <c r="A11" s="651">
        <v>1</v>
      </c>
      <c r="B11" s="654">
        <v>2</v>
      </c>
      <c r="C11" s="652">
        <v>3</v>
      </c>
      <c r="D11" s="652">
        <v>4</v>
      </c>
      <c r="E11" s="649">
        <v>5</v>
      </c>
      <c r="F11" s="649">
        <v>6</v>
      </c>
      <c r="G11" s="649">
        <v>7</v>
      </c>
      <c r="H11" s="649">
        <v>8</v>
      </c>
      <c r="I11" s="649">
        <v>9</v>
      </c>
      <c r="J11" s="653">
        <v>10</v>
      </c>
      <c r="K11" s="649">
        <v>11</v>
      </c>
      <c r="L11" s="654">
        <v>12</v>
      </c>
      <c r="M11" s="655">
        <v>13</v>
      </c>
      <c r="N11" s="652">
        <v>14</v>
      </c>
      <c r="O11" s="649">
        <v>15</v>
      </c>
      <c r="P11" s="649">
        <v>16</v>
      </c>
      <c r="Q11" s="649">
        <v>17</v>
      </c>
      <c r="R11" s="649">
        <v>18</v>
      </c>
      <c r="S11" s="649">
        <v>19</v>
      </c>
      <c r="T11" s="649">
        <v>20</v>
      </c>
      <c r="U11" s="649">
        <v>21</v>
      </c>
      <c r="V11" s="654">
        <v>22</v>
      </c>
      <c r="W11" s="777">
        <v>23</v>
      </c>
      <c r="X11" s="784">
        <v>24</v>
      </c>
      <c r="Y11" s="656">
        <v>25</v>
      </c>
      <c r="Z11" s="652">
        <v>26</v>
      </c>
      <c r="AA11" s="649">
        <v>27</v>
      </c>
      <c r="AB11" s="649">
        <v>28</v>
      </c>
      <c r="AC11" s="649">
        <v>29</v>
      </c>
      <c r="AD11" s="649">
        <v>30</v>
      </c>
      <c r="AE11" s="649">
        <v>31</v>
      </c>
      <c r="AF11" s="654">
        <v>32</v>
      </c>
      <c r="AG11" s="655">
        <v>33</v>
      </c>
      <c r="AH11" s="652">
        <v>34</v>
      </c>
      <c r="AI11" s="649">
        <v>35</v>
      </c>
      <c r="AJ11" s="649">
        <v>36</v>
      </c>
      <c r="AK11" s="649">
        <v>37</v>
      </c>
      <c r="AL11" s="649">
        <v>38</v>
      </c>
      <c r="AM11" s="649">
        <v>39</v>
      </c>
      <c r="AN11" s="654">
        <f>AM11+1</f>
        <v>40</v>
      </c>
      <c r="AO11" s="655">
        <v>41</v>
      </c>
      <c r="AP11" s="652">
        <v>42</v>
      </c>
      <c r="AQ11" s="649">
        <v>43</v>
      </c>
      <c r="AR11" s="649">
        <v>44</v>
      </c>
      <c r="AS11" s="649">
        <v>45</v>
      </c>
      <c r="AT11" s="649">
        <v>46</v>
      </c>
      <c r="AU11" s="649">
        <v>47</v>
      </c>
      <c r="AV11" s="650">
        <f>AU11+1</f>
        <v>48</v>
      </c>
      <c r="AW11" s="655">
        <v>49</v>
      </c>
      <c r="AX11" s="652">
        <v>50</v>
      </c>
      <c r="AY11" s="649">
        <v>51</v>
      </c>
      <c r="AZ11" s="649">
        <v>52</v>
      </c>
      <c r="BA11" s="649">
        <v>53</v>
      </c>
      <c r="BB11" s="649">
        <v>54</v>
      </c>
      <c r="BC11" s="649">
        <v>55</v>
      </c>
      <c r="BD11" s="657">
        <v>56</v>
      </c>
      <c r="BE11" s="657">
        <v>57</v>
      </c>
      <c r="BF11" s="658">
        <f>BE11+1</f>
        <v>58</v>
      </c>
    </row>
    <row r="12" spans="1:58" s="22" customFormat="1" ht="21.75" customHeight="1">
      <c r="A12" s="677" t="s">
        <v>98</v>
      </c>
      <c r="B12" s="678">
        <v>1</v>
      </c>
      <c r="C12" s="483">
        <f>M12+AW12-C71</f>
        <v>48297.1</v>
      </c>
      <c r="D12" s="483">
        <f>N12+AX12-D71</f>
        <v>46579.2</v>
      </c>
      <c r="E12" s="45">
        <f>O12+AY12-E71</f>
        <v>45946.899999999994</v>
      </c>
      <c r="F12" s="45">
        <f>Z12+AI12+AQ12+AZ12-F70</f>
        <v>45510.399999999994</v>
      </c>
      <c r="G12" s="45">
        <f>Q12+BA12</f>
        <v>447.80000000000007</v>
      </c>
      <c r="H12" s="45">
        <f>E12-D12</f>
        <v>-632.3000000000029</v>
      </c>
      <c r="I12" s="45">
        <f>IF(D12&lt;&gt;0,IF(E12/D12*100&lt;0,"&lt;0",IF(E12/D12*100&gt;200,"&gt;200",E12/D12*100))," ")</f>
        <v>98.64252713657598</v>
      </c>
      <c r="J12" s="46">
        <f>T12+BD12-J71</f>
        <v>0</v>
      </c>
      <c r="K12" s="46">
        <f>E12-J12</f>
        <v>45946.899999999994</v>
      </c>
      <c r="L12" s="193" t="str">
        <f>IF(J12&lt;&gt;0,IF(E12/J12*100&lt;0,"&lt;0",IF(E12/J12*100&gt;200,"&gt;200",E12/J12*100))," ")</f>
        <v> </v>
      </c>
      <c r="M12" s="554">
        <f>M13+M50+M53+M56+M71</f>
        <v>44852.99999999999</v>
      </c>
      <c r="N12" s="554">
        <f>N13+N50+N53+N56+N71</f>
        <v>42922.2</v>
      </c>
      <c r="O12" s="45">
        <f>O13+O50+O53+O56+O71</f>
        <v>42168.7</v>
      </c>
      <c r="P12" s="45">
        <f>P13+P50+P53+P56+P71</f>
        <v>41816.5</v>
      </c>
      <c r="Q12" s="45">
        <f>AA12</f>
        <v>352.20000000000005</v>
      </c>
      <c r="R12" s="45">
        <f aca="true" t="shared" si="0" ref="R12:R80">O12-N12</f>
        <v>-753.5</v>
      </c>
      <c r="S12" s="45">
        <f aca="true" t="shared" si="1" ref="S12:S80">IF(N12&lt;&gt;0,IF(O12/N12*100&lt;0,"&lt;0",IF(O12/N12*100&gt;200,"&gt;200",O12/N12*100))," ")</f>
        <v>98.24449818508837</v>
      </c>
      <c r="T12" s="46">
        <f>AD12+AL12+AT12-T72</f>
        <v>0</v>
      </c>
      <c r="U12" s="103">
        <f aca="true" t="shared" si="2" ref="U12:U18">O12-T12</f>
        <v>42168.7</v>
      </c>
      <c r="V12" s="193" t="str">
        <f>IF(T12&lt;&gt;0,IF(O12/T12*100&lt;0,"&lt;0",IF(O12/T12*100&gt;200,"&gt;200",O12/T12*100))," ")</f>
        <v> </v>
      </c>
      <c r="W12" s="554">
        <f>W13+W50+W53+W56+W70-W75-W76</f>
        <v>31378.89999999999</v>
      </c>
      <c r="X12" s="785">
        <f>X13+X50+X53+X56+X70-X75-X76</f>
        <v>29653.899999999998</v>
      </c>
      <c r="Y12" s="442">
        <f>Y13+Y50+Y53+Y56+Y70</f>
        <v>28878.1</v>
      </c>
      <c r="Z12" s="45">
        <f>Y12-AA12</f>
        <v>28525.899999999998</v>
      </c>
      <c r="AA12" s="45">
        <f>AA13+AA50+AA53+AA56+AA70</f>
        <v>352.20000000000005</v>
      </c>
      <c r="AB12" s="45">
        <f>AB13+AB50+AB53+AB56+AB70-AB75-AB76</f>
        <v>-775.7999999999982</v>
      </c>
      <c r="AC12" s="45">
        <f>IF(X12&lt;&gt;0,IF(Y12/X12*100&lt;0,"&lt;0",IF(Y12/X12*100&gt;200,"&gt;200",Y12/X12*100))," ")</f>
        <v>97.38381798009705</v>
      </c>
      <c r="AD12" s="45">
        <f>AD13+AD50+AD53+AD56+AD70-AD75-AD76</f>
        <v>0</v>
      </c>
      <c r="AE12" s="45">
        <f>AE13+AE50+AE53+AE56+AE70</f>
        <v>28878.1</v>
      </c>
      <c r="AF12" s="179" t="str">
        <f>IF(AD12&lt;&gt;0,IF(Y12/AD12*100&lt;0,"&lt;0",IF(Y12/AD12*100&gt;200,"&gt;200",Y12/AD12*100))," ")</f>
        <v> </v>
      </c>
      <c r="AG12" s="483">
        <f>AG13+AG50+AG53+AG56+AG70-AG75-AG76</f>
        <v>14945.7</v>
      </c>
      <c r="AH12" s="483">
        <f>AH13+AH50+AH53+AH56+AH70-AH75-AH76</f>
        <v>15049</v>
      </c>
      <c r="AI12" s="45">
        <f>AI13+AI50+AI53+AI56+AI70-AI75-AI76</f>
        <v>15055.199999999999</v>
      </c>
      <c r="AJ12" s="45">
        <f>AJ13+AJ50+AJ53+AJ56+AJ70-AJ75-AJ76</f>
        <v>6.199999999999093</v>
      </c>
      <c r="AK12" s="45">
        <f>IF(AH12&lt;&gt;0,IF(AI12/AH12*100&lt;0,"&lt;0",IF(AI12/AH12*100&gt;200,"&gt;200",AI12/AH12*100))," ")</f>
        <v>100.04119875074755</v>
      </c>
      <c r="AL12" s="45">
        <f>AL13+AL50+AL53+AL56+AL70-AL75-AL76</f>
        <v>0</v>
      </c>
      <c r="AM12" s="45">
        <f>AM13+AM50+AM53+AM56+AM70</f>
        <v>15055.199999999999</v>
      </c>
      <c r="AN12" s="179" t="str">
        <f>IF(AL12&lt;&gt;0,IF(AI12/AL12*100&lt;0,"&lt;0",IF(AI12/AL12*100&gt;200,"&gt;200",AI12/AL12*100))," ")</f>
        <v> </v>
      </c>
      <c r="AO12" s="483">
        <f>AO13+AO50+AO53+AO56+AO70-AO75-AO76</f>
        <v>5838.5</v>
      </c>
      <c r="AP12" s="483">
        <f>AP13+AP50+AP53+AP56+AP70-AP75-AP76</f>
        <v>5779.299999999999</v>
      </c>
      <c r="AQ12" s="45">
        <f>AQ13+AQ50+AQ53+AQ56+AQ70</f>
        <v>5764.099999999999</v>
      </c>
      <c r="AR12" s="45">
        <f>AR13+AR50+AR53+AR56+AR70-AR75-AR76</f>
        <v>-15.200000000000182</v>
      </c>
      <c r="AS12" s="46">
        <f>IF(AP12&lt;&gt;0,IF(AQ12/AP12*100&lt;0,"&lt;0",IF(AQ12/AP12*100&gt;200,"&gt;200",AQ12/AP12*100))," ")</f>
        <v>99.73699236931809</v>
      </c>
      <c r="AT12" s="45">
        <f>AT13+AT50+AT53+AT56+AT70-AT75-AT76</f>
        <v>0</v>
      </c>
      <c r="AU12" s="45">
        <f>AU13+AU50+AU53+AU56+AU70</f>
        <v>5764.099999999999</v>
      </c>
      <c r="AV12" s="557" t="str">
        <f>IF(AT12&lt;&gt;0,IF(AQ12/AT12*100&lt;0,"&lt;0",IF(AQ12/AT12*100&gt;200,"&gt;200",AQ12/AT12*100))," ")</f>
        <v> </v>
      </c>
      <c r="AW12" s="178">
        <f>AW13+AW50+AW53+AW56+AW70</f>
        <v>11337.2</v>
      </c>
      <c r="AX12" s="483">
        <f>AX13+AX50+AX53+AX56+AX70</f>
        <v>12132</v>
      </c>
      <c r="AY12" s="45">
        <f>AY13+AY50+AY53+AY56+AY70</f>
        <v>12053</v>
      </c>
      <c r="AZ12" s="45">
        <f>AY12-BA12</f>
        <v>11957.4</v>
      </c>
      <c r="BA12" s="45">
        <f>BA13+BA50+BA53+BA56+BA70</f>
        <v>95.60000000000001</v>
      </c>
      <c r="BB12" s="45">
        <f>AY12-AX12</f>
        <v>-79</v>
      </c>
      <c r="BC12" s="45">
        <f>IF(AX12&lt;&gt;0,IF(AY12/AX12*100&lt;0,"&lt;0",IF(AY12/AX12*100&gt;200,"&gt;200",AY12/AX12*100))," ")</f>
        <v>99.34882954170789</v>
      </c>
      <c r="BD12" s="45">
        <f>BD13+BD50+BD53+BD56+BD70-BD75-BD76</f>
        <v>0</v>
      </c>
      <c r="BE12" s="45">
        <f>BE13+BE50+BE53+BE56+BE70</f>
        <v>12053</v>
      </c>
      <c r="BF12" s="179" t="str">
        <f>IF(BD12&lt;&gt;0,IF(AY12/BD12*100&lt;0,"&lt;0",IF(AY12/BD12*100&gt;200,"&gt;200",AY12/BD12*100))," ")</f>
        <v> </v>
      </c>
    </row>
    <row r="13" spans="1:58" s="21" customFormat="1" ht="23.25" customHeight="1">
      <c r="A13" s="679" t="s">
        <v>41</v>
      </c>
      <c r="B13" s="680">
        <v>11</v>
      </c>
      <c r="C13" s="532">
        <f aca="true" t="shared" si="3" ref="C13:E14">M13+AW13</f>
        <v>29142.399999999994</v>
      </c>
      <c r="D13" s="532">
        <f t="shared" si="3"/>
        <v>28968</v>
      </c>
      <c r="E13" s="47">
        <f t="shared" si="3"/>
        <v>29231</v>
      </c>
      <c r="F13" s="47">
        <f>Z13+AI13+AQ13+AZ13</f>
        <v>29231</v>
      </c>
      <c r="G13" s="47">
        <f>Q13+BA13</f>
        <v>0</v>
      </c>
      <c r="H13" s="47">
        <f aca="true" t="shared" si="4" ref="H13:H76">E13-D13</f>
        <v>263</v>
      </c>
      <c r="I13" s="47">
        <f aca="true" t="shared" si="5" ref="I13:I76">IF(D13&lt;&gt;0,IF(E13/D13*100&lt;0,"&lt;0",IF(E13/D13*100&gt;200,"&gt;200",E13/D13*100))," ")</f>
        <v>100.90789837061584</v>
      </c>
      <c r="J13" s="48">
        <f>T13+BD13</f>
        <v>0</v>
      </c>
      <c r="K13" s="48">
        <f aca="true" t="shared" si="6" ref="K13:K87">E13-J13</f>
        <v>29231</v>
      </c>
      <c r="L13" s="248" t="str">
        <f aca="true" t="shared" si="7" ref="L13:L87">IF(J13&lt;&gt;0,IF(E13/J13*100&lt;0,"&lt;0",IF(E13/J13*100&gt;200,"&gt;200",E13/J13*100))," ")</f>
        <v> </v>
      </c>
      <c r="M13" s="532">
        <f>W13+AG13+AO13</f>
        <v>26310.799999999992</v>
      </c>
      <c r="N13" s="532">
        <f>X13+AH13+AP13</f>
        <v>26071.1</v>
      </c>
      <c r="O13" s="47">
        <f>Y13+AI13+AQ13</f>
        <v>26125.5</v>
      </c>
      <c r="P13" s="47">
        <f aca="true" t="shared" si="8" ref="P13:P76">Z13+AI13+AQ13</f>
        <v>26125.5</v>
      </c>
      <c r="Q13" s="47">
        <f aca="true" t="shared" si="9" ref="Q13:Q77">AA13</f>
        <v>0</v>
      </c>
      <c r="R13" s="47">
        <f t="shared" si="0"/>
        <v>54.400000000001455</v>
      </c>
      <c r="S13" s="47">
        <f t="shared" si="1"/>
        <v>100.20866016393633</v>
      </c>
      <c r="T13" s="48">
        <f>AD13+AL13+AT13</f>
        <v>0</v>
      </c>
      <c r="U13" s="104">
        <f t="shared" si="2"/>
        <v>26125.5</v>
      </c>
      <c r="V13" s="248" t="str">
        <f>IF(T13&lt;&gt;0,IF(O13/T13*100&lt;0,"&lt;0",IF(O13/T13*100&gt;200,"&gt;200",O13/T13*100))," ")</f>
        <v> </v>
      </c>
      <c r="W13" s="604">
        <f>W14+W18+W24+W46</f>
        <v>26310.799999999992</v>
      </c>
      <c r="X13" s="786">
        <f>X14+X18+X24+X46</f>
        <v>26071.1</v>
      </c>
      <c r="Y13" s="443">
        <f>Y14+Y18+Y24+Y46</f>
        <v>26125.5</v>
      </c>
      <c r="Z13" s="47">
        <f aca="true" t="shared" si="10" ref="Z13:Z77">Y13-AA13</f>
        <v>26125.5</v>
      </c>
      <c r="AA13" s="47">
        <f>AA14+AA18+AA24+AA46</f>
        <v>0</v>
      </c>
      <c r="AB13" s="47">
        <f>AB14+AB18+AB24+AB46</f>
        <v>54.400000000001405</v>
      </c>
      <c r="AC13" s="47">
        <f aca="true" t="shared" si="11" ref="AC13:AC82">IF(X13&lt;&gt;0,IF(Y13/X13*100&lt;0,"&lt;0",IF(Y13/X13*100&gt;200,"&gt;200",Y13/X13*100))," ")</f>
        <v>100.20866016393633</v>
      </c>
      <c r="AD13" s="47">
        <f>AD14+AD18+AD24+AD46</f>
        <v>0</v>
      </c>
      <c r="AE13" s="47">
        <f>AE14+AE18+AE24+AE46</f>
        <v>26125.5</v>
      </c>
      <c r="AF13" s="181" t="str">
        <f>IF(AD13&lt;&gt;0,IF(Y13/AD13*100&lt;0,"&lt;0",IF(Y13/AD13*100&gt;200,"&gt;200",Y13/AD13*100))," ")</f>
        <v> </v>
      </c>
      <c r="AG13" s="180"/>
      <c r="AH13" s="532">
        <f>AH14+AH18+AH24+AH46</f>
        <v>0</v>
      </c>
      <c r="AI13" s="47">
        <f>AI14+AI18+AI24+AI46</f>
        <v>0</v>
      </c>
      <c r="AJ13" s="47">
        <f>AJ14+AJ18+AJ24+AJ46</f>
        <v>0</v>
      </c>
      <c r="AK13" s="47" t="str">
        <f>IF(AH13&lt;&gt;0,IF(AI13/AH13*100&lt;0,"&lt;0",IF(AI13/AH13*100&gt;200,"&gt;200",AI13/AH13*100))," ")</f>
        <v> </v>
      </c>
      <c r="AL13" s="47">
        <f>AL14+AL18+AL24+AL46</f>
        <v>0</v>
      </c>
      <c r="AM13" s="47">
        <f>AM14+AM18+AM24+AM46</f>
        <v>0</v>
      </c>
      <c r="AN13" s="181" t="str">
        <f>IF(AL13&lt;&gt;0,IF(AI13/AL13*100&lt;0,"&lt;0",IF(AI13/AL13*100&gt;200,"&gt;200",AI13/AL13*100))," ")</f>
        <v> </v>
      </c>
      <c r="AO13" s="180"/>
      <c r="AP13" s="532">
        <f>AP14+AP18+AP24+AP46</f>
        <v>0</v>
      </c>
      <c r="AQ13" s="47">
        <f>AQ14+AQ18+AQ24+AQ46</f>
        <v>0</v>
      </c>
      <c r="AR13" s="47">
        <f>AR14+AR18+AR24+AR46</f>
        <v>0</v>
      </c>
      <c r="AS13" s="48" t="str">
        <f aca="true" t="shared" si="12" ref="AS13:AS88">IF(AP13&lt;&gt;0,IF(AQ13/AP13*100&lt;0,"&lt;0",IF(AQ13/AP13*100&gt;200,"&gt;200",AQ13/AP13*100))," ")</f>
        <v> </v>
      </c>
      <c r="AT13" s="47">
        <f>AT14+AT18+AT24+AT46</f>
        <v>0</v>
      </c>
      <c r="AU13" s="47">
        <f>AU14+AU18+AU24+AU46</f>
        <v>0</v>
      </c>
      <c r="AV13" s="558" t="str">
        <f aca="true" t="shared" si="13" ref="AV13:AV87">IF(AT13&lt;&gt;0,IF(AQ13/AT13*100&lt;0,"&lt;0",IF(AQ13/AT13*100&gt;200,"&gt;200",AQ13/AT13*100))," ")</f>
        <v> </v>
      </c>
      <c r="AW13" s="180">
        <f>AW14+AW18+AW24+AW46</f>
        <v>2831.6000000000004</v>
      </c>
      <c r="AX13" s="532">
        <f>AX14+AX18+AX24+AX46</f>
        <v>2896.9</v>
      </c>
      <c r="AY13" s="47">
        <f>AY14+AY18+AY24+AY46</f>
        <v>3105.5</v>
      </c>
      <c r="AZ13" s="47">
        <f aca="true" t="shared" si="14" ref="AZ13:AZ77">AY13-BA13</f>
        <v>3105.5</v>
      </c>
      <c r="BA13" s="47">
        <f>BA14+BA18+BA24+BA46</f>
        <v>0</v>
      </c>
      <c r="BB13" s="47">
        <f>BB14+BB18+BB24+BB46</f>
        <v>208.60000000000002</v>
      </c>
      <c r="BC13" s="47">
        <f>IF(AX13&lt;&gt;0,IF(AY13/AX13*100&lt;0,"&lt;0",IF(AY13/AX13*100&gt;200,"&gt;200",AY13/AX13*100))," ")</f>
        <v>107.20080085608754</v>
      </c>
      <c r="BD13" s="47">
        <f>BD14+BD18+BD24+BD46</f>
        <v>0</v>
      </c>
      <c r="BE13" s="47">
        <f>BE14+BE18+BE24+BE46</f>
        <v>3105.5</v>
      </c>
      <c r="BF13" s="181" t="str">
        <f>IF(BD13&lt;&gt;0,IF(AY13/BD13*100&lt;0,"&lt;0",IF(AY13/BD13*100&gt;200,"&gt;200",AY13/BD13*100))," ")</f>
        <v> </v>
      </c>
    </row>
    <row r="14" spans="1:58" ht="30.75" customHeight="1">
      <c r="A14" s="681" t="s">
        <v>42</v>
      </c>
      <c r="B14" s="682" t="s">
        <v>68</v>
      </c>
      <c r="C14" s="433">
        <f t="shared" si="3"/>
        <v>6092.6</v>
      </c>
      <c r="D14" s="433">
        <f t="shared" si="3"/>
        <v>6407.2</v>
      </c>
      <c r="E14" s="50">
        <f t="shared" si="3"/>
        <v>6544.099999999999</v>
      </c>
      <c r="F14" s="50">
        <f>Z14+AI14+AQ14+AZ14</f>
        <v>6544.099999999999</v>
      </c>
      <c r="G14" s="50">
        <f>Q14+BA14</f>
        <v>0</v>
      </c>
      <c r="H14" s="50">
        <f t="shared" si="4"/>
        <v>136.89999999999964</v>
      </c>
      <c r="I14" s="50">
        <f t="shared" si="5"/>
        <v>102.13665875889623</v>
      </c>
      <c r="J14" s="51">
        <f>T14+BD14</f>
        <v>0</v>
      </c>
      <c r="K14" s="51">
        <f t="shared" si="6"/>
        <v>6544.099999999999</v>
      </c>
      <c r="L14" s="201" t="str">
        <f t="shared" si="7"/>
        <v> </v>
      </c>
      <c r="M14" s="433">
        <f aca="true" t="shared" si="15" ref="M14:N76">W14+AG14+AO14</f>
        <v>4430</v>
      </c>
      <c r="N14" s="433">
        <f t="shared" si="15"/>
        <v>4700.4</v>
      </c>
      <c r="O14" s="50">
        <f aca="true" t="shared" si="16" ref="O14:O76">Y14+AI14+AQ14</f>
        <v>4663.4</v>
      </c>
      <c r="P14" s="50">
        <f t="shared" si="8"/>
        <v>4663.4</v>
      </c>
      <c r="Q14" s="50">
        <f t="shared" si="9"/>
        <v>0</v>
      </c>
      <c r="R14" s="50">
        <f t="shared" si="0"/>
        <v>-37</v>
      </c>
      <c r="S14" s="50">
        <f t="shared" si="1"/>
        <v>99.2128329503872</v>
      </c>
      <c r="T14" s="51">
        <f>AD14+AL14+AT14</f>
        <v>0</v>
      </c>
      <c r="U14" s="105">
        <f t="shared" si="2"/>
        <v>4663.4</v>
      </c>
      <c r="V14" s="201" t="str">
        <f>IF(T14&lt;&gt;0,IF(O14/T14*100&lt;0,"&lt;0",IF(O14/T14*100&gt;200,"&gt;200",O14/T14*100))," ")</f>
        <v> </v>
      </c>
      <c r="W14" s="485">
        <f>W16+W17</f>
        <v>4430</v>
      </c>
      <c r="X14" s="661">
        <f>X16+X17</f>
        <v>4700.4</v>
      </c>
      <c r="Y14" s="444">
        <f>Y16+Y17</f>
        <v>4663.4</v>
      </c>
      <c r="Z14" s="50">
        <f t="shared" si="10"/>
        <v>4663.4</v>
      </c>
      <c r="AA14" s="50">
        <f>AA16+AA17</f>
        <v>0</v>
      </c>
      <c r="AB14" s="50">
        <f>Y14-X14</f>
        <v>-37</v>
      </c>
      <c r="AC14" s="50">
        <f t="shared" si="11"/>
        <v>99.2128329503872</v>
      </c>
      <c r="AD14" s="50">
        <f>AD16+AD17</f>
        <v>0</v>
      </c>
      <c r="AE14" s="50">
        <f>Y14-AD14</f>
        <v>4663.4</v>
      </c>
      <c r="AF14" s="183" t="str">
        <f>IF(AD14&lt;&gt;0,IF(Y14/AD14*100&lt;0,"&lt;0",IF(Y14/AD14*100&gt;200,"&gt;200",Y14/AD14*100))," ")</f>
        <v> </v>
      </c>
      <c r="AG14" s="182"/>
      <c r="AH14" s="433">
        <f>AH16+AH17</f>
        <v>0</v>
      </c>
      <c r="AI14" s="50">
        <f>AI16+AI17</f>
        <v>0</v>
      </c>
      <c r="AJ14" s="50">
        <f>AI14-AH14</f>
        <v>0</v>
      </c>
      <c r="AK14" s="50" t="str">
        <f>IF(AH14&lt;&gt;0,IF(AI14/AH14*100&lt;0,"&lt;0",IF(AI14/AH14*100&gt;200,"&gt;200",AI14/AH14*100))," ")</f>
        <v> </v>
      </c>
      <c r="AL14" s="50">
        <f>AL16+AL17</f>
        <v>0</v>
      </c>
      <c r="AM14" s="50">
        <f>AI14-AL14</f>
        <v>0</v>
      </c>
      <c r="AN14" s="183" t="str">
        <f>IF(AL14&lt;&gt;0,IF(AI14/AL14*100&lt;0,"&lt;0",IF(AI14/AL14*100&gt;200,"&gt;200",AI14/AL14*100))," ")</f>
        <v> </v>
      </c>
      <c r="AO14" s="182"/>
      <c r="AP14" s="433">
        <f>AP16+AP17</f>
        <v>0</v>
      </c>
      <c r="AQ14" s="50">
        <f>AQ16+AQ17</f>
        <v>0</v>
      </c>
      <c r="AR14" s="50">
        <f>AQ14-AP14</f>
        <v>0</v>
      </c>
      <c r="AS14" s="51" t="str">
        <f t="shared" si="12"/>
        <v> </v>
      </c>
      <c r="AT14" s="50">
        <f>AT16+AT17</f>
        <v>0</v>
      </c>
      <c r="AU14" s="50">
        <f>AQ14-AT14</f>
        <v>0</v>
      </c>
      <c r="AV14" s="559" t="str">
        <f t="shared" si="13"/>
        <v> </v>
      </c>
      <c r="AW14" s="182">
        <f>AW16+AW17</f>
        <v>1662.6</v>
      </c>
      <c r="AX14" s="433">
        <f>AX16+AX17</f>
        <v>1706.8</v>
      </c>
      <c r="AY14" s="50">
        <f>AY16+AY17</f>
        <v>1880.7</v>
      </c>
      <c r="AZ14" s="50">
        <f t="shared" si="14"/>
        <v>1880.7</v>
      </c>
      <c r="BA14" s="50">
        <f>BA16+BA17</f>
        <v>0</v>
      </c>
      <c r="BB14" s="50">
        <f>AY14-AX14</f>
        <v>173.9000000000001</v>
      </c>
      <c r="BC14" s="50">
        <f>IF(AX14&lt;&gt;0,IF(AY14/AX14*100&lt;0,"&lt;0",IF(AY14/AX14*100&gt;200,"&gt;200",AY14/AX14*100))," ")</f>
        <v>110.18865713616124</v>
      </c>
      <c r="BD14" s="50">
        <f>BD16+BD17</f>
        <v>0</v>
      </c>
      <c r="BE14" s="50">
        <f>AY14-BD14</f>
        <v>1880.7</v>
      </c>
      <c r="BF14" s="183" t="str">
        <f>IF(BD14&lt;&gt;0,IF(AY14/BD14*100&lt;0,"&lt;0",IF(AY14/BD14*100&gt;200,"&gt;200",AY14/BD14*100))," ")</f>
        <v> </v>
      </c>
    </row>
    <row r="15" spans="1:58" ht="18" customHeight="1">
      <c r="A15" s="683" t="s">
        <v>4</v>
      </c>
      <c r="B15" s="684"/>
      <c r="C15" s="670"/>
      <c r="D15" s="433"/>
      <c r="E15" s="50"/>
      <c r="F15" s="50"/>
      <c r="G15" s="50"/>
      <c r="H15" s="50">
        <f t="shared" si="4"/>
        <v>0</v>
      </c>
      <c r="I15" s="50" t="str">
        <f t="shared" si="5"/>
        <v> </v>
      </c>
      <c r="J15" s="52"/>
      <c r="K15" s="52"/>
      <c r="L15" s="249"/>
      <c r="M15" s="628"/>
      <c r="N15" s="433"/>
      <c r="O15" s="50"/>
      <c r="P15" s="50"/>
      <c r="Q15" s="50"/>
      <c r="R15" s="50"/>
      <c r="S15" s="50"/>
      <c r="T15" s="52"/>
      <c r="U15" s="106"/>
      <c r="V15" s="249"/>
      <c r="W15" s="778"/>
      <c r="X15" s="661"/>
      <c r="Y15" s="444"/>
      <c r="Z15" s="50"/>
      <c r="AA15" s="50"/>
      <c r="AB15" s="50">
        <f aca="true" t="shared" si="17" ref="AB15:AB84">Y15-X15</f>
        <v>0</v>
      </c>
      <c r="AC15" s="50" t="str">
        <f t="shared" si="11"/>
        <v> </v>
      </c>
      <c r="AD15" s="50"/>
      <c r="AE15" s="50"/>
      <c r="AF15" s="183"/>
      <c r="AG15" s="182"/>
      <c r="AH15" s="433"/>
      <c r="AI15" s="50"/>
      <c r="AJ15" s="50"/>
      <c r="AK15" s="50"/>
      <c r="AL15" s="50"/>
      <c r="AM15" s="50"/>
      <c r="AN15" s="183"/>
      <c r="AO15" s="182"/>
      <c r="AP15" s="433"/>
      <c r="AQ15" s="50"/>
      <c r="AR15" s="50"/>
      <c r="AS15" s="236" t="str">
        <f t="shared" si="12"/>
        <v> </v>
      </c>
      <c r="AT15" s="50"/>
      <c r="AU15" s="50"/>
      <c r="AV15" s="560" t="str">
        <f t="shared" si="13"/>
        <v> </v>
      </c>
      <c r="AW15" s="647"/>
      <c r="AX15" s="433"/>
      <c r="AY15" s="50"/>
      <c r="AZ15" s="50"/>
      <c r="BA15" s="50"/>
      <c r="BB15" s="50"/>
      <c r="BC15" s="50"/>
      <c r="BD15" s="50"/>
      <c r="BE15" s="50"/>
      <c r="BF15" s="183"/>
    </row>
    <row r="16" spans="1:58" s="23" customFormat="1" ht="23.25" customHeight="1">
      <c r="A16" s="685" t="s">
        <v>262</v>
      </c>
      <c r="B16" s="686">
        <v>1111</v>
      </c>
      <c r="C16" s="462">
        <f aca="true" t="shared" si="18" ref="C16:E18">M16+AW16</f>
        <v>2965.2</v>
      </c>
      <c r="D16" s="462">
        <f t="shared" si="18"/>
        <v>3084.5</v>
      </c>
      <c r="E16" s="56">
        <f t="shared" si="18"/>
        <v>3181.5</v>
      </c>
      <c r="F16" s="56">
        <f>Z16+AI16+AQ16+AZ16</f>
        <v>3181.5</v>
      </c>
      <c r="G16" s="56">
        <f>Q16+BA16</f>
        <v>0</v>
      </c>
      <c r="H16" s="56">
        <f t="shared" si="4"/>
        <v>97</v>
      </c>
      <c r="I16" s="56">
        <f t="shared" si="5"/>
        <v>103.14475603825579</v>
      </c>
      <c r="J16" s="55">
        <f aca="true" t="shared" si="19" ref="J16:J90">T16+BD16</f>
        <v>0</v>
      </c>
      <c r="K16" s="55">
        <f t="shared" si="6"/>
        <v>3181.5</v>
      </c>
      <c r="L16" s="250" t="str">
        <f t="shared" si="7"/>
        <v> </v>
      </c>
      <c r="M16" s="462">
        <f t="shared" si="15"/>
        <v>1337.2</v>
      </c>
      <c r="N16" s="462">
        <f t="shared" si="15"/>
        <v>1432.4</v>
      </c>
      <c r="O16" s="56">
        <f t="shared" si="16"/>
        <v>1371.6</v>
      </c>
      <c r="P16" s="56">
        <f t="shared" si="8"/>
        <v>1371.6</v>
      </c>
      <c r="Q16" s="56">
        <f t="shared" si="9"/>
        <v>0</v>
      </c>
      <c r="R16" s="56">
        <f t="shared" si="0"/>
        <v>-60.80000000000018</v>
      </c>
      <c r="S16" s="56">
        <f t="shared" si="1"/>
        <v>95.75537559340965</v>
      </c>
      <c r="T16" s="55">
        <f>AD16+AL16+AT16</f>
        <v>0</v>
      </c>
      <c r="U16" s="107">
        <f t="shared" si="2"/>
        <v>1371.6</v>
      </c>
      <c r="V16" s="250" t="str">
        <f>IF(T16&lt;&gt;0,IF(O16/T16*100&lt;0,"&lt;0",IF(O16/T16*100&gt;200,"&gt;200",O16/T16*100))," ")</f>
        <v> </v>
      </c>
      <c r="W16" s="779">
        <v>1337.2</v>
      </c>
      <c r="X16" s="787">
        <v>1432.4</v>
      </c>
      <c r="Y16" s="445">
        <v>1371.6</v>
      </c>
      <c r="Z16" s="54">
        <f t="shared" si="10"/>
        <v>1371.6</v>
      </c>
      <c r="AA16" s="54"/>
      <c r="AB16" s="54">
        <f t="shared" si="17"/>
        <v>-60.80000000000018</v>
      </c>
      <c r="AC16" s="54">
        <f t="shared" si="11"/>
        <v>95.75537559340965</v>
      </c>
      <c r="AD16" s="56"/>
      <c r="AE16" s="56">
        <f>Y16-AD16</f>
        <v>1371.6</v>
      </c>
      <c r="AF16" s="189" t="str">
        <f>IF(AD16&lt;&gt;0,IF(Y16/AD16*100&lt;0,"&lt;0",IF(Y16/AD16*100&gt;200,"&gt;200",Y16/AD16*100))," ")</f>
        <v> </v>
      </c>
      <c r="AG16" s="184"/>
      <c r="AH16" s="533"/>
      <c r="AI16" s="54"/>
      <c r="AJ16" s="54">
        <f>AI16-AH16</f>
        <v>0</v>
      </c>
      <c r="AK16" s="54" t="str">
        <f>IF(AH16&lt;&gt;0,IF(AI16/AH16*100&lt;0,"&lt;0",IF(AI16/AH16*100&gt;200,"&gt;200",AI16/AH16*100))," ")</f>
        <v> </v>
      </c>
      <c r="AL16" s="54"/>
      <c r="AM16" s="54">
        <f>AI16-AL16</f>
        <v>0</v>
      </c>
      <c r="AN16" s="185" t="str">
        <f>IF(AL16&lt;&gt;0,IF(AI16/AL16*100&lt;0,"&lt;0",IF(AI16/AL16*100&gt;200,"&gt;200",AI16/AL16*100))," ")</f>
        <v> </v>
      </c>
      <c r="AO16" s="186"/>
      <c r="AP16" s="533"/>
      <c r="AQ16" s="54"/>
      <c r="AR16" s="54">
        <f>AQ16-AP16</f>
        <v>0</v>
      </c>
      <c r="AS16" s="55" t="str">
        <f t="shared" si="12"/>
        <v> </v>
      </c>
      <c r="AT16" s="54"/>
      <c r="AU16" s="54">
        <f>AQ16-AT16</f>
        <v>0</v>
      </c>
      <c r="AV16" s="561" t="str">
        <f t="shared" si="13"/>
        <v> </v>
      </c>
      <c r="AW16" s="629">
        <v>1628</v>
      </c>
      <c r="AX16" s="462">
        <v>1652.1</v>
      </c>
      <c r="AY16" s="54">
        <v>1809.9</v>
      </c>
      <c r="AZ16" s="54">
        <f t="shared" si="14"/>
        <v>1809.9</v>
      </c>
      <c r="BA16" s="54"/>
      <c r="BB16" s="54">
        <f>AY16-AX16</f>
        <v>157.80000000000018</v>
      </c>
      <c r="BC16" s="54">
        <f>IF(AX16&lt;&gt;0,IF(AY16/AX16*100&lt;0,"&lt;0",IF(AY16/AX16*100&gt;200,"&gt;200",AY16/AX16*100))," ")</f>
        <v>109.55147993462866</v>
      </c>
      <c r="BD16" s="54"/>
      <c r="BE16" s="54">
        <f>AY16-BD16</f>
        <v>1809.9</v>
      </c>
      <c r="BF16" s="185" t="str">
        <f>IF(BD16&lt;&gt;0,IF(AY16/BD16*100&lt;0,"&lt;0",IF(AY16/BD16*100&gt;200,"&gt;200",AY16/BD16*100))," ")</f>
        <v> </v>
      </c>
    </row>
    <row r="17" spans="1:58" s="23" customFormat="1" ht="23.25" customHeight="1">
      <c r="A17" s="687" t="s">
        <v>263</v>
      </c>
      <c r="B17" s="686">
        <v>1112</v>
      </c>
      <c r="C17" s="533">
        <f t="shared" si="18"/>
        <v>3127.4</v>
      </c>
      <c r="D17" s="533">
        <f t="shared" si="18"/>
        <v>3322.7</v>
      </c>
      <c r="E17" s="54">
        <f t="shared" si="18"/>
        <v>3362.6000000000004</v>
      </c>
      <c r="F17" s="54">
        <f>Z17+AI17+AQ17+AZ17</f>
        <v>3362.6000000000004</v>
      </c>
      <c r="G17" s="54">
        <f>Q17+BA17</f>
        <v>0</v>
      </c>
      <c r="H17" s="54">
        <f t="shared" si="4"/>
        <v>39.900000000000546</v>
      </c>
      <c r="I17" s="54">
        <f t="shared" si="5"/>
        <v>101.20083064977278</v>
      </c>
      <c r="J17" s="55">
        <f t="shared" si="19"/>
        <v>0</v>
      </c>
      <c r="K17" s="55">
        <f t="shared" si="6"/>
        <v>3362.6000000000004</v>
      </c>
      <c r="L17" s="250" t="str">
        <f t="shared" si="7"/>
        <v> </v>
      </c>
      <c r="M17" s="533">
        <f t="shared" si="15"/>
        <v>3092.8</v>
      </c>
      <c r="N17" s="533">
        <f t="shared" si="15"/>
        <v>3268</v>
      </c>
      <c r="O17" s="54">
        <f t="shared" si="16"/>
        <v>3291.8</v>
      </c>
      <c r="P17" s="54">
        <f t="shared" si="8"/>
        <v>3291.8</v>
      </c>
      <c r="Q17" s="54">
        <f t="shared" si="9"/>
        <v>0</v>
      </c>
      <c r="R17" s="54">
        <f t="shared" si="0"/>
        <v>23.800000000000182</v>
      </c>
      <c r="S17" s="54">
        <f t="shared" si="1"/>
        <v>100.72827417380661</v>
      </c>
      <c r="T17" s="55">
        <f>AD17+AL17+AT17</f>
        <v>0</v>
      </c>
      <c r="U17" s="107">
        <f t="shared" si="2"/>
        <v>3291.8</v>
      </c>
      <c r="V17" s="250" t="str">
        <f>IF(T17&lt;&gt;0,IF(O17/T17*100&lt;0,"&lt;0",IF(O17/T17*100&gt;200,"&gt;200",O17/T17*100))," ")</f>
        <v> </v>
      </c>
      <c r="W17" s="779">
        <v>3092.8</v>
      </c>
      <c r="X17" s="788">
        <v>3268</v>
      </c>
      <c r="Y17" s="445">
        <v>3291.8</v>
      </c>
      <c r="Z17" s="54">
        <f t="shared" si="10"/>
        <v>3291.8</v>
      </c>
      <c r="AA17" s="54"/>
      <c r="AB17" s="54">
        <f t="shared" si="17"/>
        <v>23.800000000000182</v>
      </c>
      <c r="AC17" s="54">
        <f t="shared" si="11"/>
        <v>100.72827417380661</v>
      </c>
      <c r="AD17" s="56"/>
      <c r="AE17" s="56">
        <f>Y17-AD17</f>
        <v>3291.8</v>
      </c>
      <c r="AF17" s="189" t="str">
        <f>IF(AD17&lt;&gt;0,IF(Y17/AD17*100&lt;0,"&lt;0",IF(Y17/AD17*100&gt;200,"&gt;200",Y17/AD17*100))," ")</f>
        <v> </v>
      </c>
      <c r="AG17" s="184"/>
      <c r="AH17" s="533"/>
      <c r="AI17" s="54"/>
      <c r="AJ17" s="54">
        <f>AI17-AH17</f>
        <v>0</v>
      </c>
      <c r="AK17" s="54" t="str">
        <f>IF(AH17&lt;&gt;0,IF(AI17/AH17*100&lt;0,"&lt;0",IF(AI17/AH17*100&gt;200,"&gt;200",AI17/AH17*100))," ")</f>
        <v> </v>
      </c>
      <c r="AL17" s="54"/>
      <c r="AM17" s="54">
        <f>AI17-AL17</f>
        <v>0</v>
      </c>
      <c r="AN17" s="185" t="str">
        <f>IF(AL17&lt;&gt;0,IF(AI17/AL17*100&lt;0,"&lt;0",IF(AI17/AL17*100&gt;200,"&gt;200",AI17/AL17*100))," ")</f>
        <v> </v>
      </c>
      <c r="AO17" s="186"/>
      <c r="AP17" s="533"/>
      <c r="AQ17" s="54"/>
      <c r="AR17" s="54">
        <f>AQ17-AP17</f>
        <v>0</v>
      </c>
      <c r="AS17" s="55" t="str">
        <f t="shared" si="12"/>
        <v> </v>
      </c>
      <c r="AT17" s="54"/>
      <c r="AU17" s="54">
        <f>AQ17-AT17</f>
        <v>0</v>
      </c>
      <c r="AV17" s="561" t="str">
        <f t="shared" si="13"/>
        <v> </v>
      </c>
      <c r="AW17" s="629">
        <v>34.6</v>
      </c>
      <c r="AX17" s="533">
        <v>54.7</v>
      </c>
      <c r="AY17" s="54">
        <v>70.8</v>
      </c>
      <c r="AZ17" s="54">
        <f t="shared" si="14"/>
        <v>70.8</v>
      </c>
      <c r="BA17" s="54"/>
      <c r="BB17" s="54">
        <f>AY17-AX17</f>
        <v>16.099999999999994</v>
      </c>
      <c r="BC17" s="54">
        <f>IF(AX17&lt;&gt;0,IF(AY17/AX17*100&lt;0,"&lt;0",IF(AY17/AX17*100&gt;200,"&gt;200",AY17/AX17*100))," ")</f>
        <v>129.43327239488116</v>
      </c>
      <c r="BD17" s="54"/>
      <c r="BE17" s="54">
        <f>AY17-BD17</f>
        <v>70.8</v>
      </c>
      <c r="BF17" s="185" t="str">
        <f>IF(BD17&lt;&gt;0,IF(AY17/BD17*100&lt;0,"&lt;0",IF(AY17/BD17*100&gt;200,"&gt;200",AY17/BD17*100))," ")</f>
        <v> </v>
      </c>
    </row>
    <row r="18" spans="1:58" ht="23.25" customHeight="1">
      <c r="A18" s="681" t="s">
        <v>43</v>
      </c>
      <c r="B18" s="684" t="s">
        <v>264</v>
      </c>
      <c r="C18" s="433">
        <f t="shared" si="18"/>
        <v>408.09999999999997</v>
      </c>
      <c r="D18" s="433">
        <f t="shared" si="18"/>
        <v>411.9</v>
      </c>
      <c r="E18" s="50">
        <f t="shared" si="18"/>
        <v>403.49999999999994</v>
      </c>
      <c r="F18" s="50">
        <f>Z18+AI18+AQ18+AZ18</f>
        <v>403.49999999999994</v>
      </c>
      <c r="G18" s="50">
        <f>Q18+BA18</f>
        <v>0</v>
      </c>
      <c r="H18" s="50">
        <f t="shared" si="4"/>
        <v>-8.400000000000034</v>
      </c>
      <c r="I18" s="50">
        <f t="shared" si="5"/>
        <v>97.96067006554988</v>
      </c>
      <c r="J18" s="51">
        <f t="shared" si="19"/>
        <v>0</v>
      </c>
      <c r="K18" s="51">
        <f t="shared" si="6"/>
        <v>403.49999999999994</v>
      </c>
      <c r="L18" s="201" t="str">
        <f t="shared" si="7"/>
        <v> </v>
      </c>
      <c r="M18" s="433">
        <f t="shared" si="15"/>
        <v>53.2</v>
      </c>
      <c r="N18" s="433">
        <f t="shared" si="15"/>
        <v>53.2</v>
      </c>
      <c r="O18" s="50">
        <f t="shared" si="16"/>
        <v>37.9</v>
      </c>
      <c r="P18" s="50">
        <f t="shared" si="8"/>
        <v>37.9</v>
      </c>
      <c r="Q18" s="50">
        <f t="shared" si="9"/>
        <v>0</v>
      </c>
      <c r="R18" s="50">
        <f t="shared" si="0"/>
        <v>-15.300000000000004</v>
      </c>
      <c r="S18" s="50">
        <f t="shared" si="1"/>
        <v>71.2406015037594</v>
      </c>
      <c r="T18" s="51">
        <f>AD18+AL18+AT18</f>
        <v>0</v>
      </c>
      <c r="U18" s="105">
        <f t="shared" si="2"/>
        <v>37.9</v>
      </c>
      <c r="V18" s="201" t="str">
        <f>IF(T18&lt;&gt;0,IF(O18/T18*100&lt;0,"&lt;0",IF(O18/T18*100&gt;200,"&gt;200",O18/T18*100))," ")</f>
        <v> </v>
      </c>
      <c r="W18" s="485">
        <f>W20+W21+W22+W23</f>
        <v>53.2</v>
      </c>
      <c r="X18" s="661">
        <f>X20+X21+X22+X23</f>
        <v>53.2</v>
      </c>
      <c r="Y18" s="444">
        <f>Y20+Y21+Y22+Y23</f>
        <v>37.9</v>
      </c>
      <c r="Z18" s="50">
        <f t="shared" si="10"/>
        <v>37.9</v>
      </c>
      <c r="AA18" s="50">
        <f>AA20+AA21+AA22</f>
        <v>0</v>
      </c>
      <c r="AB18" s="50">
        <f t="shared" si="17"/>
        <v>-15.300000000000004</v>
      </c>
      <c r="AC18" s="50">
        <f t="shared" si="11"/>
        <v>71.2406015037594</v>
      </c>
      <c r="AD18" s="50"/>
      <c r="AE18" s="50">
        <f>Y18-AD18</f>
        <v>37.9</v>
      </c>
      <c r="AF18" s="183" t="str">
        <f>IF(AD18&lt;&gt;0,IF(Y18/AD18*100&lt;0,"&lt;0",IF(Y18/AD18*100&gt;200,"&gt;200",Y18/AD18*100))," ")</f>
        <v> </v>
      </c>
      <c r="AG18" s="182"/>
      <c r="AH18" s="433"/>
      <c r="AI18" s="50"/>
      <c r="AJ18" s="50">
        <f>AI18-AH18</f>
        <v>0</v>
      </c>
      <c r="AK18" s="50" t="str">
        <f>IF(AH18&lt;&gt;0,IF(AI18/AH18*100&lt;0,"&lt;0",IF(AI18/AH18*100&gt;200,"&gt;200",AI18/AH18*100))," ")</f>
        <v> </v>
      </c>
      <c r="AL18" s="50"/>
      <c r="AM18" s="50">
        <f>AI18-AL18</f>
        <v>0</v>
      </c>
      <c r="AN18" s="183" t="str">
        <f>IF(AL18&lt;&gt;0,IF(AI18/AL18*100&lt;0,"&lt;0",IF(AI18/AL18*100&gt;200,"&gt;200",AI18/AL18*100))," ")</f>
        <v> </v>
      </c>
      <c r="AO18" s="182"/>
      <c r="AP18" s="433"/>
      <c r="AQ18" s="50"/>
      <c r="AR18" s="50">
        <f>AQ18-AP18</f>
        <v>0</v>
      </c>
      <c r="AS18" s="51" t="str">
        <f t="shared" si="12"/>
        <v> </v>
      </c>
      <c r="AT18" s="50"/>
      <c r="AU18" s="50">
        <f>AQ18-AT18</f>
        <v>0</v>
      </c>
      <c r="AV18" s="559" t="str">
        <f t="shared" si="13"/>
        <v> </v>
      </c>
      <c r="AW18" s="182">
        <f>AW20+AW21+AW22</f>
        <v>354.9</v>
      </c>
      <c r="AX18" s="433">
        <f>AX20+AX21+AX22</f>
        <v>358.7</v>
      </c>
      <c r="AY18" s="50">
        <f>AY20+AY21+AY22</f>
        <v>365.59999999999997</v>
      </c>
      <c r="AZ18" s="50">
        <f t="shared" si="14"/>
        <v>365.59999999999997</v>
      </c>
      <c r="BA18" s="50">
        <f>BA20+BA21+BA22</f>
        <v>0</v>
      </c>
      <c r="BB18" s="50">
        <f>AY18-AX18</f>
        <v>6.899999999999977</v>
      </c>
      <c r="BC18" s="50">
        <f>IF(AX18&lt;&gt;0,IF(AY18/AX18*100&lt;0,"&lt;0",IF(AY18/AX18*100&gt;200,"&gt;200",AY18/AX18*100))," ")</f>
        <v>101.92361304711457</v>
      </c>
      <c r="BD18" s="50"/>
      <c r="BE18" s="50">
        <f>AY18-BD18</f>
        <v>365.59999999999997</v>
      </c>
      <c r="BF18" s="183" t="str">
        <f>IF(BD18&lt;&gt;0,IF(AY18/BD18*100&lt;0,"&lt;0",IF(AY18/BD18*100&gt;200,"&gt;200",AY18/BD18*100))," ")</f>
        <v> </v>
      </c>
    </row>
    <row r="19" spans="1:58" ht="18" customHeight="1">
      <c r="A19" s="683" t="s">
        <v>4</v>
      </c>
      <c r="B19" s="684"/>
      <c r="C19" s="670"/>
      <c r="D19" s="433"/>
      <c r="E19" s="50"/>
      <c r="F19" s="50"/>
      <c r="G19" s="50"/>
      <c r="H19" s="50">
        <f t="shared" si="4"/>
        <v>0</v>
      </c>
      <c r="I19" s="50" t="str">
        <f t="shared" si="5"/>
        <v> </v>
      </c>
      <c r="J19" s="51"/>
      <c r="K19" s="51"/>
      <c r="L19" s="201"/>
      <c r="M19" s="627"/>
      <c r="N19" s="433"/>
      <c r="O19" s="50"/>
      <c r="P19" s="50"/>
      <c r="Q19" s="50"/>
      <c r="R19" s="50"/>
      <c r="S19" s="50"/>
      <c r="T19" s="51"/>
      <c r="U19" s="105"/>
      <c r="V19" s="201"/>
      <c r="W19" s="780"/>
      <c r="X19" s="661"/>
      <c r="Y19" s="444"/>
      <c r="Z19" s="50"/>
      <c r="AA19" s="50"/>
      <c r="AB19" s="50">
        <f t="shared" si="17"/>
        <v>0</v>
      </c>
      <c r="AC19" s="50" t="str">
        <f t="shared" si="11"/>
        <v> </v>
      </c>
      <c r="AD19" s="50"/>
      <c r="AE19" s="50"/>
      <c r="AF19" s="183"/>
      <c r="AG19" s="182"/>
      <c r="AH19" s="433"/>
      <c r="AI19" s="50"/>
      <c r="AJ19" s="50"/>
      <c r="AK19" s="50"/>
      <c r="AL19" s="50"/>
      <c r="AM19" s="50"/>
      <c r="AN19" s="183"/>
      <c r="AO19" s="182"/>
      <c r="AP19" s="433"/>
      <c r="AQ19" s="50"/>
      <c r="AR19" s="50"/>
      <c r="AS19" s="236" t="str">
        <f t="shared" si="12"/>
        <v> </v>
      </c>
      <c r="AT19" s="50"/>
      <c r="AU19" s="50"/>
      <c r="AV19" s="560" t="str">
        <f t="shared" si="13"/>
        <v> </v>
      </c>
      <c r="AW19" s="647"/>
      <c r="AX19" s="433"/>
      <c r="AY19" s="50"/>
      <c r="AZ19" s="50"/>
      <c r="BA19" s="50"/>
      <c r="BB19" s="50"/>
      <c r="BC19" s="50"/>
      <c r="BD19" s="50"/>
      <c r="BE19" s="50"/>
      <c r="BF19" s="183"/>
    </row>
    <row r="20" spans="1:58" ht="23.25" customHeight="1">
      <c r="A20" s="688" t="s">
        <v>239</v>
      </c>
      <c r="B20" s="689">
        <v>1131</v>
      </c>
      <c r="C20" s="433">
        <f aca="true" t="shared" si="20" ref="C20:E24">M20+AW20</f>
        <v>182.2</v>
      </c>
      <c r="D20" s="433">
        <f t="shared" si="20"/>
        <v>183.3</v>
      </c>
      <c r="E20" s="50">
        <f t="shared" si="20"/>
        <v>184.6</v>
      </c>
      <c r="F20" s="50">
        <f>Z20+AI20+AQ20+AZ20</f>
        <v>184.6</v>
      </c>
      <c r="G20" s="50">
        <f>Q20+BA20</f>
        <v>0</v>
      </c>
      <c r="H20" s="50">
        <f t="shared" si="4"/>
        <v>1.299999999999983</v>
      </c>
      <c r="I20" s="50">
        <f t="shared" si="5"/>
        <v>100.70921985815602</v>
      </c>
      <c r="J20" s="51">
        <f t="shared" si="19"/>
        <v>0</v>
      </c>
      <c r="K20" s="51">
        <f t="shared" si="6"/>
        <v>184.6</v>
      </c>
      <c r="L20" s="201" t="str">
        <f t="shared" si="7"/>
        <v> </v>
      </c>
      <c r="M20" s="433">
        <f t="shared" si="15"/>
        <v>0</v>
      </c>
      <c r="N20" s="433">
        <f t="shared" si="15"/>
        <v>0</v>
      </c>
      <c r="O20" s="50">
        <f t="shared" si="16"/>
        <v>0</v>
      </c>
      <c r="P20" s="50">
        <f t="shared" si="8"/>
        <v>0</v>
      </c>
      <c r="Q20" s="50">
        <f t="shared" si="9"/>
        <v>0</v>
      </c>
      <c r="R20" s="50">
        <f t="shared" si="0"/>
        <v>0</v>
      </c>
      <c r="S20" s="50" t="str">
        <f t="shared" si="1"/>
        <v> </v>
      </c>
      <c r="T20" s="51"/>
      <c r="U20" s="105"/>
      <c r="V20" s="201"/>
      <c r="W20" s="780"/>
      <c r="X20" s="661"/>
      <c r="Y20" s="444"/>
      <c r="Z20" s="50">
        <f t="shared" si="10"/>
        <v>0</v>
      </c>
      <c r="AA20" s="50"/>
      <c r="AB20" s="50">
        <f t="shared" si="17"/>
        <v>0</v>
      </c>
      <c r="AC20" s="50" t="str">
        <f t="shared" si="11"/>
        <v> </v>
      </c>
      <c r="AD20" s="50"/>
      <c r="AE20" s="50"/>
      <c r="AF20" s="183"/>
      <c r="AG20" s="182"/>
      <c r="AH20" s="433"/>
      <c r="AI20" s="50"/>
      <c r="AJ20" s="50"/>
      <c r="AK20" s="50"/>
      <c r="AL20" s="50"/>
      <c r="AM20" s="50"/>
      <c r="AN20" s="183"/>
      <c r="AO20" s="182"/>
      <c r="AP20" s="433"/>
      <c r="AQ20" s="50"/>
      <c r="AR20" s="50"/>
      <c r="AS20" s="237" t="str">
        <f t="shared" si="12"/>
        <v> </v>
      </c>
      <c r="AT20" s="50"/>
      <c r="AU20" s="50"/>
      <c r="AV20" s="562" t="str">
        <f t="shared" si="13"/>
        <v> </v>
      </c>
      <c r="AW20" s="184">
        <v>182.2</v>
      </c>
      <c r="AX20" s="462">
        <v>183.3</v>
      </c>
      <c r="AY20" s="56">
        <v>184.6</v>
      </c>
      <c r="AZ20" s="56">
        <f t="shared" si="14"/>
        <v>184.6</v>
      </c>
      <c r="BA20" s="56"/>
      <c r="BB20" s="56">
        <f>AY20-AX20</f>
        <v>1.299999999999983</v>
      </c>
      <c r="BC20" s="56">
        <f>IF(AX20&lt;&gt;0,IF(AY20/AX20*100&lt;0,"&lt;0",IF(AY20/AX20*100&gt;200,"&gt;200",AY20/AX20*100))," ")</f>
        <v>100.70921985815602</v>
      </c>
      <c r="BD20" s="50"/>
      <c r="BE20" s="50"/>
      <c r="BF20" s="183"/>
    </row>
    <row r="21" spans="1:58" ht="23.25" customHeight="1">
      <c r="A21" s="688" t="s">
        <v>240</v>
      </c>
      <c r="B21" s="689">
        <v>1132</v>
      </c>
      <c r="C21" s="433">
        <f t="shared" si="20"/>
        <v>172.1</v>
      </c>
      <c r="D21" s="433">
        <f t="shared" si="20"/>
        <v>174.6</v>
      </c>
      <c r="E21" s="50">
        <f t="shared" si="20"/>
        <v>179.6</v>
      </c>
      <c r="F21" s="50">
        <f>Z21+AI21+AQ21+AZ21</f>
        <v>179.6</v>
      </c>
      <c r="G21" s="50">
        <f>Q21+BA21</f>
        <v>0</v>
      </c>
      <c r="H21" s="50">
        <f t="shared" si="4"/>
        <v>5</v>
      </c>
      <c r="I21" s="50">
        <f t="shared" si="5"/>
        <v>102.86368843069873</v>
      </c>
      <c r="J21" s="51">
        <f t="shared" si="19"/>
        <v>0</v>
      </c>
      <c r="K21" s="51">
        <f t="shared" si="6"/>
        <v>179.6</v>
      </c>
      <c r="L21" s="201" t="str">
        <f t="shared" si="7"/>
        <v> </v>
      </c>
      <c r="M21" s="433">
        <f t="shared" si="15"/>
        <v>0</v>
      </c>
      <c r="N21" s="433">
        <f t="shared" si="15"/>
        <v>0</v>
      </c>
      <c r="O21" s="50">
        <f t="shared" si="16"/>
        <v>0</v>
      </c>
      <c r="P21" s="50">
        <f t="shared" si="8"/>
        <v>0</v>
      </c>
      <c r="Q21" s="50">
        <f t="shared" si="9"/>
        <v>0</v>
      </c>
      <c r="R21" s="50">
        <f t="shared" si="0"/>
        <v>0</v>
      </c>
      <c r="S21" s="50" t="str">
        <f t="shared" si="1"/>
        <v> </v>
      </c>
      <c r="T21" s="51"/>
      <c r="U21" s="105"/>
      <c r="V21" s="201"/>
      <c r="W21" s="780"/>
      <c r="X21" s="661"/>
      <c r="Y21" s="444"/>
      <c r="Z21" s="50">
        <f t="shared" si="10"/>
        <v>0</v>
      </c>
      <c r="AA21" s="50"/>
      <c r="AB21" s="50">
        <f t="shared" si="17"/>
        <v>0</v>
      </c>
      <c r="AC21" s="50" t="str">
        <f t="shared" si="11"/>
        <v> </v>
      </c>
      <c r="AD21" s="50"/>
      <c r="AE21" s="50"/>
      <c r="AF21" s="183"/>
      <c r="AG21" s="182"/>
      <c r="AH21" s="433"/>
      <c r="AI21" s="50"/>
      <c r="AJ21" s="50"/>
      <c r="AK21" s="50"/>
      <c r="AL21" s="50"/>
      <c r="AM21" s="50"/>
      <c r="AN21" s="183"/>
      <c r="AO21" s="182"/>
      <c r="AP21" s="433"/>
      <c r="AQ21" s="50"/>
      <c r="AR21" s="50"/>
      <c r="AS21" s="237" t="str">
        <f t="shared" si="12"/>
        <v> </v>
      </c>
      <c r="AT21" s="50"/>
      <c r="AU21" s="50"/>
      <c r="AV21" s="562" t="str">
        <f t="shared" si="13"/>
        <v> </v>
      </c>
      <c r="AW21" s="758">
        <v>172.1</v>
      </c>
      <c r="AX21" s="462">
        <v>174.6</v>
      </c>
      <c r="AY21" s="56">
        <v>179.6</v>
      </c>
      <c r="AZ21" s="56">
        <f t="shared" si="14"/>
        <v>179.6</v>
      </c>
      <c r="BA21" s="56"/>
      <c r="BB21" s="56">
        <f>AY21-AX21</f>
        <v>5</v>
      </c>
      <c r="BC21" s="56">
        <f>IF(AX21&lt;&gt;0,IF(AY21/AX21*100&lt;0,"&lt;0",IF(AY21/AX21*100&gt;200,"&gt;200",AY21/AX21*100))," ")</f>
        <v>102.86368843069873</v>
      </c>
      <c r="BD21" s="50"/>
      <c r="BE21" s="50"/>
      <c r="BF21" s="183"/>
    </row>
    <row r="22" spans="1:58" ht="23.25" customHeight="1">
      <c r="A22" s="690" t="s">
        <v>256</v>
      </c>
      <c r="B22" s="689">
        <v>1133</v>
      </c>
      <c r="C22" s="433">
        <f t="shared" si="20"/>
        <v>3.8000000000000003</v>
      </c>
      <c r="D22" s="433">
        <f t="shared" si="20"/>
        <v>4</v>
      </c>
      <c r="E22" s="50">
        <f t="shared" si="20"/>
        <v>4.5</v>
      </c>
      <c r="F22" s="50">
        <f>Z22+AI22+AQ22+AZ22</f>
        <v>4.5</v>
      </c>
      <c r="G22" s="50">
        <f>Q22+BA22</f>
        <v>0</v>
      </c>
      <c r="H22" s="50">
        <f t="shared" si="4"/>
        <v>0.5</v>
      </c>
      <c r="I22" s="50">
        <f t="shared" si="5"/>
        <v>112.5</v>
      </c>
      <c r="J22" s="51"/>
      <c r="K22" s="51"/>
      <c r="L22" s="201"/>
      <c r="M22" s="433">
        <f t="shared" si="15"/>
        <v>3.2</v>
      </c>
      <c r="N22" s="433">
        <f t="shared" si="15"/>
        <v>3.2</v>
      </c>
      <c r="O22" s="50">
        <f t="shared" si="16"/>
        <v>3.1</v>
      </c>
      <c r="P22" s="50">
        <f t="shared" si="8"/>
        <v>3.1</v>
      </c>
      <c r="Q22" s="50">
        <f t="shared" si="9"/>
        <v>0</v>
      </c>
      <c r="R22" s="50">
        <f t="shared" si="0"/>
        <v>-0.10000000000000009</v>
      </c>
      <c r="S22" s="50">
        <f t="shared" si="1"/>
        <v>96.875</v>
      </c>
      <c r="T22" s="51"/>
      <c r="U22" s="105"/>
      <c r="V22" s="201"/>
      <c r="W22" s="780">
        <v>3.2</v>
      </c>
      <c r="X22" s="661">
        <v>3.2</v>
      </c>
      <c r="Y22" s="444">
        <v>3.1</v>
      </c>
      <c r="Z22" s="50">
        <f t="shared" si="10"/>
        <v>3.1</v>
      </c>
      <c r="AA22" s="50"/>
      <c r="AB22" s="50">
        <f t="shared" si="17"/>
        <v>-0.10000000000000009</v>
      </c>
      <c r="AC22" s="50">
        <f t="shared" si="11"/>
        <v>96.875</v>
      </c>
      <c r="AD22" s="50"/>
      <c r="AE22" s="50"/>
      <c r="AF22" s="183"/>
      <c r="AG22" s="182"/>
      <c r="AH22" s="433"/>
      <c r="AI22" s="50"/>
      <c r="AJ22" s="50"/>
      <c r="AK22" s="50"/>
      <c r="AL22" s="50"/>
      <c r="AM22" s="50"/>
      <c r="AN22" s="183"/>
      <c r="AO22" s="182"/>
      <c r="AP22" s="433"/>
      <c r="AQ22" s="50"/>
      <c r="AR22" s="50"/>
      <c r="AS22" s="237"/>
      <c r="AT22" s="50"/>
      <c r="AU22" s="50"/>
      <c r="AV22" s="562"/>
      <c r="AW22" s="758">
        <v>0.6</v>
      </c>
      <c r="AX22" s="462">
        <v>0.8</v>
      </c>
      <c r="AY22" s="56">
        <v>1.4</v>
      </c>
      <c r="AZ22" s="56">
        <f t="shared" si="14"/>
        <v>1.4</v>
      </c>
      <c r="BA22" s="56"/>
      <c r="BB22" s="56"/>
      <c r="BC22" s="56"/>
      <c r="BD22" s="50"/>
      <c r="BE22" s="50"/>
      <c r="BF22" s="183"/>
    </row>
    <row r="23" spans="1:58" s="478" customFormat="1" ht="23.25" customHeight="1">
      <c r="A23" s="691" t="s">
        <v>327</v>
      </c>
      <c r="B23" s="692">
        <v>1136</v>
      </c>
      <c r="C23" s="534">
        <f t="shared" si="20"/>
        <v>50</v>
      </c>
      <c r="D23" s="534">
        <f t="shared" si="20"/>
        <v>50</v>
      </c>
      <c r="E23" s="470">
        <f t="shared" si="20"/>
        <v>34.8</v>
      </c>
      <c r="F23" s="470"/>
      <c r="G23" s="470"/>
      <c r="H23" s="470">
        <f t="shared" si="4"/>
        <v>-15.200000000000003</v>
      </c>
      <c r="I23" s="470">
        <f t="shared" si="5"/>
        <v>69.6</v>
      </c>
      <c r="J23" s="471"/>
      <c r="K23" s="471"/>
      <c r="L23" s="472"/>
      <c r="M23" s="534">
        <f t="shared" si="15"/>
        <v>50</v>
      </c>
      <c r="N23" s="534">
        <f t="shared" si="15"/>
        <v>50</v>
      </c>
      <c r="O23" s="470">
        <f t="shared" si="16"/>
        <v>34.8</v>
      </c>
      <c r="P23" s="470">
        <f t="shared" si="8"/>
        <v>34.8</v>
      </c>
      <c r="Q23" s="470">
        <f t="shared" si="9"/>
        <v>0</v>
      </c>
      <c r="R23" s="470">
        <f t="shared" si="0"/>
        <v>-15.200000000000003</v>
      </c>
      <c r="S23" s="470">
        <f t="shared" si="1"/>
        <v>69.6</v>
      </c>
      <c r="T23" s="471"/>
      <c r="U23" s="473"/>
      <c r="V23" s="472"/>
      <c r="W23" s="781">
        <v>50</v>
      </c>
      <c r="X23" s="789">
        <v>50</v>
      </c>
      <c r="Y23" s="474">
        <v>34.8</v>
      </c>
      <c r="Z23" s="470">
        <f t="shared" si="10"/>
        <v>34.8</v>
      </c>
      <c r="AA23" s="470"/>
      <c r="AB23" s="470">
        <f t="shared" si="17"/>
        <v>-15.200000000000003</v>
      </c>
      <c r="AC23" s="470">
        <f t="shared" si="11"/>
        <v>69.6</v>
      </c>
      <c r="AD23" s="470"/>
      <c r="AE23" s="470"/>
      <c r="AF23" s="475"/>
      <c r="AG23" s="469"/>
      <c r="AH23" s="534"/>
      <c r="AI23" s="470"/>
      <c r="AJ23" s="470"/>
      <c r="AK23" s="470"/>
      <c r="AL23" s="470"/>
      <c r="AM23" s="470"/>
      <c r="AN23" s="475"/>
      <c r="AO23" s="469"/>
      <c r="AP23" s="534"/>
      <c r="AQ23" s="470"/>
      <c r="AR23" s="470"/>
      <c r="AS23" s="476"/>
      <c r="AT23" s="470"/>
      <c r="AU23" s="470"/>
      <c r="AV23" s="563"/>
      <c r="AW23" s="757"/>
      <c r="AX23" s="595"/>
      <c r="AY23" s="477"/>
      <c r="AZ23" s="477"/>
      <c r="BA23" s="477"/>
      <c r="BB23" s="477"/>
      <c r="BC23" s="477"/>
      <c r="BD23" s="470"/>
      <c r="BE23" s="470"/>
      <c r="BF23" s="475"/>
    </row>
    <row r="24" spans="1:58" ht="23.25" customHeight="1">
      <c r="A24" s="693" t="s">
        <v>44</v>
      </c>
      <c r="B24" s="684" t="s">
        <v>279</v>
      </c>
      <c r="C24" s="433">
        <f t="shared" si="20"/>
        <v>21354.09999999999</v>
      </c>
      <c r="D24" s="433">
        <f t="shared" si="20"/>
        <v>20721.9</v>
      </c>
      <c r="E24" s="50">
        <f t="shared" si="20"/>
        <v>20831.600000000002</v>
      </c>
      <c r="F24" s="50">
        <f>Z24+AI24+AQ24+AZ24</f>
        <v>20831.600000000002</v>
      </c>
      <c r="G24" s="50">
        <f>Q24+BA24</f>
        <v>0</v>
      </c>
      <c r="H24" s="50">
        <f t="shared" si="4"/>
        <v>109.70000000000073</v>
      </c>
      <c r="I24" s="50">
        <f t="shared" si="5"/>
        <v>100.52939160984273</v>
      </c>
      <c r="J24" s="51">
        <f t="shared" si="19"/>
        <v>0</v>
      </c>
      <c r="K24" s="51">
        <f t="shared" si="6"/>
        <v>20831.600000000002</v>
      </c>
      <c r="L24" s="201" t="str">
        <f t="shared" si="7"/>
        <v> </v>
      </c>
      <c r="M24" s="433">
        <f t="shared" si="15"/>
        <v>20539.999999999993</v>
      </c>
      <c r="N24" s="433">
        <f t="shared" si="15"/>
        <v>19890.5</v>
      </c>
      <c r="O24" s="50">
        <f t="shared" si="16"/>
        <v>19972.4</v>
      </c>
      <c r="P24" s="50">
        <f t="shared" si="8"/>
        <v>19972.4</v>
      </c>
      <c r="Q24" s="50">
        <f t="shared" si="9"/>
        <v>0</v>
      </c>
      <c r="R24" s="50">
        <f t="shared" si="0"/>
        <v>81.90000000000146</v>
      </c>
      <c r="S24" s="50">
        <f t="shared" si="1"/>
        <v>100.41175435509415</v>
      </c>
      <c r="T24" s="51">
        <f>AD24+AL24+AT24</f>
        <v>0</v>
      </c>
      <c r="U24" s="105">
        <f>O24-T24</f>
        <v>19972.4</v>
      </c>
      <c r="V24" s="201" t="str">
        <f>IF(T24&lt;&gt;0,IF(O24/T24*100&lt;0,"&lt;0",IF(O24/T24*100&gt;200,"&gt;200",O24/T24*100))," ")</f>
        <v> </v>
      </c>
      <c r="W24" s="485">
        <f>W26+W31+W43+W44+W45</f>
        <v>20539.999999999993</v>
      </c>
      <c r="X24" s="661">
        <f>X26+X31+X43+X44+X45</f>
        <v>19890.5</v>
      </c>
      <c r="Y24" s="444">
        <f>Y26+Y31+Y43+Y44+Y45</f>
        <v>19972.4</v>
      </c>
      <c r="Z24" s="50">
        <f t="shared" si="10"/>
        <v>19972.4</v>
      </c>
      <c r="AA24" s="50">
        <f>AA26+AA31+AA43+AA44+AA45</f>
        <v>0</v>
      </c>
      <c r="AB24" s="50">
        <f t="shared" si="17"/>
        <v>81.90000000000146</v>
      </c>
      <c r="AC24" s="50">
        <f t="shared" si="11"/>
        <v>100.41175435509415</v>
      </c>
      <c r="AD24" s="50"/>
      <c r="AE24" s="50">
        <f>Y24-AD24</f>
        <v>19972.4</v>
      </c>
      <c r="AF24" s="183" t="str">
        <f>IF(AD24&lt;&gt;0,IF(Y24/AD24*100&lt;0,"&lt;0",IF(Y24/AD24*100&gt;200,"&gt;200",Y24/AD24*100))," ")</f>
        <v> </v>
      </c>
      <c r="AG24" s="182"/>
      <c r="AH24" s="433"/>
      <c r="AI24" s="50"/>
      <c r="AJ24" s="50">
        <f>AI24-AH24</f>
        <v>0</v>
      </c>
      <c r="AK24" s="50" t="str">
        <f>IF(AH24&lt;&gt;0,IF(AI24/AH24*100&lt;0,"&lt;0",IF(AI24/AH24*100&gt;200,"&gt;200",AI24/AH24*100))," ")</f>
        <v> </v>
      </c>
      <c r="AL24" s="50"/>
      <c r="AM24" s="50">
        <f>AI24-AL24</f>
        <v>0</v>
      </c>
      <c r="AN24" s="183" t="str">
        <f>IF(AL24&lt;&gt;0,IF(AI24/AL24*100&lt;0,"&lt;0",IF(AI24/AL24*100&gt;200,"&gt;200",AI24/AL24*100))," ")</f>
        <v> </v>
      </c>
      <c r="AO24" s="182"/>
      <c r="AP24" s="433"/>
      <c r="AQ24" s="50"/>
      <c r="AR24" s="50">
        <f>AQ24-AP24</f>
        <v>0</v>
      </c>
      <c r="AS24" s="51" t="str">
        <f t="shared" si="12"/>
        <v> </v>
      </c>
      <c r="AT24" s="50"/>
      <c r="AU24" s="50">
        <f>AQ24-AT24</f>
        <v>0</v>
      </c>
      <c r="AV24" s="564" t="str">
        <f t="shared" si="13"/>
        <v> </v>
      </c>
      <c r="AW24" s="182">
        <f>AW26+AW31+AW43+AW44+AW45</f>
        <v>814.1000000000001</v>
      </c>
      <c r="AX24" s="433">
        <f>AX26+AX31+AX43+AX44+AX45</f>
        <v>831.4000000000001</v>
      </c>
      <c r="AY24" s="50">
        <f>AY26+AY31+AY43+AY44+AY45</f>
        <v>859.2</v>
      </c>
      <c r="AZ24" s="50">
        <f t="shared" si="14"/>
        <v>859.2</v>
      </c>
      <c r="BA24" s="50">
        <f>BA26+BA31+BA43+BA44+BA45</f>
        <v>0</v>
      </c>
      <c r="BB24" s="50">
        <f>AY24-AX24</f>
        <v>27.799999999999955</v>
      </c>
      <c r="BC24" s="50">
        <f>IF(AX24&lt;&gt;0,IF(AY24/AX24*100&lt;0,"&lt;0",IF(AY24/AX24*100&gt;200,"&gt;200",AY24/AX24*100))," ")</f>
        <v>103.34375751744045</v>
      </c>
      <c r="BD24" s="50"/>
      <c r="BE24" s="50">
        <f>AY24-BD24</f>
        <v>859.2</v>
      </c>
      <c r="BF24" s="183" t="str">
        <f>IF(BD24&lt;&gt;0,IF(AY24/BD24*100&lt;0,"&lt;0",IF(AY24/BD24*100&gt;200,"&gt;200",AY24/BD24*100))," ")</f>
        <v> </v>
      </c>
    </row>
    <row r="25" spans="1:58" ht="16.5" customHeight="1">
      <c r="A25" s="683" t="s">
        <v>4</v>
      </c>
      <c r="B25" s="684"/>
      <c r="C25" s="670"/>
      <c r="D25" s="433"/>
      <c r="E25" s="50"/>
      <c r="F25" s="50"/>
      <c r="G25" s="50"/>
      <c r="H25" s="50">
        <f t="shared" si="4"/>
        <v>0</v>
      </c>
      <c r="I25" s="50" t="str">
        <f t="shared" si="5"/>
        <v> </v>
      </c>
      <c r="J25" s="52"/>
      <c r="K25" s="52"/>
      <c r="L25" s="249"/>
      <c r="M25" s="628"/>
      <c r="N25" s="433"/>
      <c r="O25" s="50"/>
      <c r="P25" s="50"/>
      <c r="Q25" s="50"/>
      <c r="R25" s="50"/>
      <c r="S25" s="50"/>
      <c r="T25" s="52"/>
      <c r="U25" s="106"/>
      <c r="V25" s="249"/>
      <c r="W25" s="778"/>
      <c r="X25" s="661"/>
      <c r="Y25" s="444"/>
      <c r="Z25" s="50"/>
      <c r="AA25" s="50"/>
      <c r="AB25" s="50">
        <f t="shared" si="17"/>
        <v>0</v>
      </c>
      <c r="AC25" s="50" t="str">
        <f t="shared" si="11"/>
        <v> </v>
      </c>
      <c r="AD25" s="50"/>
      <c r="AE25" s="50"/>
      <c r="AF25" s="183"/>
      <c r="AG25" s="182"/>
      <c r="AH25" s="433"/>
      <c r="AI25" s="50"/>
      <c r="AJ25" s="50"/>
      <c r="AK25" s="50"/>
      <c r="AL25" s="50"/>
      <c r="AM25" s="50"/>
      <c r="AN25" s="183"/>
      <c r="AO25" s="182"/>
      <c r="AP25" s="433"/>
      <c r="AQ25" s="50"/>
      <c r="AR25" s="50"/>
      <c r="AS25" s="236" t="str">
        <f t="shared" si="12"/>
        <v> </v>
      </c>
      <c r="AT25" s="50"/>
      <c r="AU25" s="50"/>
      <c r="AV25" s="560" t="str">
        <f t="shared" si="13"/>
        <v> </v>
      </c>
      <c r="AW25" s="647"/>
      <c r="AX25" s="433"/>
      <c r="AY25" s="50"/>
      <c r="AZ25" s="50"/>
      <c r="BA25" s="50"/>
      <c r="BB25" s="50"/>
      <c r="BC25" s="50"/>
      <c r="BD25" s="50"/>
      <c r="BE25" s="50"/>
      <c r="BF25" s="183"/>
    </row>
    <row r="26" spans="1:58" s="7" customFormat="1" ht="34.5" customHeight="1">
      <c r="A26" s="694" t="s">
        <v>16</v>
      </c>
      <c r="B26" s="695" t="s">
        <v>47</v>
      </c>
      <c r="C26" s="535">
        <f>M26+AW26</f>
        <v>15310.499999999998</v>
      </c>
      <c r="D26" s="535">
        <f>N26+AX26</f>
        <v>14704.3</v>
      </c>
      <c r="E26" s="58">
        <f>O26+AY26</f>
        <v>14563.6</v>
      </c>
      <c r="F26" s="58">
        <f>Z26+AI26+AQ26+AZ26</f>
        <v>14563.6</v>
      </c>
      <c r="G26" s="58">
        <f>Q26+BA26</f>
        <v>0</v>
      </c>
      <c r="H26" s="58">
        <f t="shared" si="4"/>
        <v>-140.6999999999989</v>
      </c>
      <c r="I26" s="58">
        <f t="shared" si="5"/>
        <v>99.04313704154568</v>
      </c>
      <c r="J26" s="59">
        <f t="shared" si="19"/>
        <v>0</v>
      </c>
      <c r="K26" s="59">
        <f t="shared" si="6"/>
        <v>14563.6</v>
      </c>
      <c r="L26" s="251" t="str">
        <f t="shared" si="7"/>
        <v> </v>
      </c>
      <c r="M26" s="535">
        <f t="shared" si="15"/>
        <v>15270.699999999999</v>
      </c>
      <c r="N26" s="535">
        <f t="shared" si="15"/>
        <v>14657.3</v>
      </c>
      <c r="O26" s="58">
        <f t="shared" si="16"/>
        <v>14504.800000000001</v>
      </c>
      <c r="P26" s="58">
        <f t="shared" si="8"/>
        <v>14504.800000000001</v>
      </c>
      <c r="Q26" s="58">
        <f t="shared" si="9"/>
        <v>0</v>
      </c>
      <c r="R26" s="58">
        <f t="shared" si="0"/>
        <v>-152.49999999999818</v>
      </c>
      <c r="S26" s="58">
        <f t="shared" si="1"/>
        <v>98.95956281170476</v>
      </c>
      <c r="T26" s="59">
        <f>AD26+AL26+AT26</f>
        <v>0</v>
      </c>
      <c r="U26" s="108">
        <f aca="true" t="shared" si="21" ref="U26:U75">O26-T26</f>
        <v>14504.800000000001</v>
      </c>
      <c r="V26" s="251" t="str">
        <f>IF(T26&lt;&gt;0,IF(O26/T26*100&lt;0,"&lt;0",IF(O26/T26*100&gt;200,"&gt;200",O26/T26*100))," ")</f>
        <v> </v>
      </c>
      <c r="W26" s="596">
        <f>SUM(W28:W30)</f>
        <v>15270.699999999999</v>
      </c>
      <c r="X26" s="790">
        <f>SUM(X28:X30)</f>
        <v>14657.3</v>
      </c>
      <c r="Y26" s="446">
        <f>SUM(Y28:Y30)</f>
        <v>14504.800000000001</v>
      </c>
      <c r="Z26" s="58">
        <f t="shared" si="10"/>
        <v>14504.800000000001</v>
      </c>
      <c r="AA26" s="58">
        <f>SUM(AA28:AA30)</f>
        <v>0</v>
      </c>
      <c r="AB26" s="58">
        <f t="shared" si="17"/>
        <v>-152.49999999999818</v>
      </c>
      <c r="AC26" s="58">
        <f t="shared" si="11"/>
        <v>98.95956281170476</v>
      </c>
      <c r="AD26" s="58">
        <f>SUM(AD28:AD30)</f>
        <v>0</v>
      </c>
      <c r="AE26" s="58">
        <f>Y26-AD26</f>
        <v>14504.800000000001</v>
      </c>
      <c r="AF26" s="188" t="str">
        <f>IF(AD26&lt;&gt;0,IF(Y26/AD26*100&lt;0,"&lt;0",IF(Y26/AD26*100&gt;200,"&gt;200",Y26/AD26*100))," ")</f>
        <v> </v>
      </c>
      <c r="AG26" s="187"/>
      <c r="AH26" s="535">
        <f>SUM(AH28:AH30)</f>
        <v>0</v>
      </c>
      <c r="AI26" s="58">
        <f>SUM(AI28:AI30)</f>
        <v>0</v>
      </c>
      <c r="AJ26" s="58">
        <f>SUM(AJ28:AJ30)</f>
        <v>0</v>
      </c>
      <c r="AK26" s="58" t="str">
        <f>IF(AH26&lt;&gt;0,IF(AI26/AH26*100&lt;0,"&lt;0",IF(AI26/AH26*100&gt;200,"&gt;200",AI26/AH26*100))," ")</f>
        <v> </v>
      </c>
      <c r="AL26" s="58">
        <f>SUM(AL28:AL30)</f>
        <v>0</v>
      </c>
      <c r="AM26" s="58">
        <f>AI26-AL26</f>
        <v>0</v>
      </c>
      <c r="AN26" s="188" t="str">
        <f>IF(AL26&lt;&gt;0,IF(AI26/AL26*100&lt;0,"&lt;0",IF(AI26/AL26*100&gt;200,"&gt;200",AI26/AL26*100))," ")</f>
        <v> </v>
      </c>
      <c r="AO26" s="187"/>
      <c r="AP26" s="535">
        <f>SUM(AP28:AP30)</f>
        <v>0</v>
      </c>
      <c r="AQ26" s="58">
        <f>SUM(AQ28:AQ30)</f>
        <v>0</v>
      </c>
      <c r="AR26" s="58">
        <f>SUM(AR28:AR30)</f>
        <v>0</v>
      </c>
      <c r="AS26" s="59" t="str">
        <f t="shared" si="12"/>
        <v> </v>
      </c>
      <c r="AT26" s="58">
        <f>SUM(AT28:AT30)</f>
        <v>0</v>
      </c>
      <c r="AU26" s="58">
        <f>AQ26-AT26</f>
        <v>0</v>
      </c>
      <c r="AV26" s="565" t="str">
        <f t="shared" si="13"/>
        <v> </v>
      </c>
      <c r="AW26" s="535">
        <f>SUM(AW28:AW30)</f>
        <v>39.8</v>
      </c>
      <c r="AX26" s="535">
        <f>SUM(AX28:AX30)</f>
        <v>47</v>
      </c>
      <c r="AY26" s="58">
        <f>SUM(AY28:AY30)</f>
        <v>58.8</v>
      </c>
      <c r="AZ26" s="58">
        <f t="shared" si="14"/>
        <v>58.8</v>
      </c>
      <c r="BA26" s="58">
        <f>SUM(BA28:BA30)</f>
        <v>0</v>
      </c>
      <c r="BB26" s="58">
        <f>SUM(BB28:BB30)</f>
        <v>11.799999999999997</v>
      </c>
      <c r="BC26" s="58">
        <f>IF(AX26&lt;&gt;0,IF(AY26/AX26*100&lt;0,"&lt;0",IF(AY26/AX26*100&gt;200,"&gt;200",AY26/AX26*100))," ")</f>
        <v>125.1063829787234</v>
      </c>
      <c r="BD26" s="58">
        <f>SUM(BD28:BD30)</f>
        <v>0</v>
      </c>
      <c r="BE26" s="58">
        <f>AY26-BD26</f>
        <v>58.8</v>
      </c>
      <c r="BF26" s="188" t="str">
        <f>IF(BD26&lt;&gt;0,IF(AY26/BD26*100&lt;0,"&lt;0",IF(AY26/BD26*100&gt;200,"&gt;200",AY26/BD26*100))," ")</f>
        <v> </v>
      </c>
    </row>
    <row r="27" spans="1:58" ht="23.25" customHeight="1">
      <c r="A27" s="696" t="s">
        <v>13</v>
      </c>
      <c r="B27" s="684"/>
      <c r="C27" s="670"/>
      <c r="D27" s="433"/>
      <c r="E27" s="50"/>
      <c r="F27" s="50"/>
      <c r="G27" s="50"/>
      <c r="H27" s="50">
        <f t="shared" si="4"/>
        <v>0</v>
      </c>
      <c r="I27" s="50" t="str">
        <f t="shared" si="5"/>
        <v> </v>
      </c>
      <c r="J27" s="60"/>
      <c r="K27" s="60"/>
      <c r="L27" s="252"/>
      <c r="M27" s="631"/>
      <c r="N27" s="433"/>
      <c r="O27" s="50"/>
      <c r="P27" s="50"/>
      <c r="Q27" s="50"/>
      <c r="R27" s="50"/>
      <c r="S27" s="50"/>
      <c r="T27" s="60"/>
      <c r="U27" s="109">
        <f t="shared" si="21"/>
        <v>0</v>
      </c>
      <c r="V27" s="252"/>
      <c r="W27" s="782"/>
      <c r="X27" s="661"/>
      <c r="Y27" s="444"/>
      <c r="Z27" s="50"/>
      <c r="AA27" s="50"/>
      <c r="AB27" s="50">
        <f t="shared" si="17"/>
        <v>0</v>
      </c>
      <c r="AC27" s="50" t="str">
        <f t="shared" si="11"/>
        <v> </v>
      </c>
      <c r="AD27" s="50"/>
      <c r="AE27" s="50"/>
      <c r="AF27" s="183"/>
      <c r="AG27" s="182"/>
      <c r="AH27" s="433"/>
      <c r="AI27" s="50"/>
      <c r="AJ27" s="50"/>
      <c r="AK27" s="50"/>
      <c r="AL27" s="50"/>
      <c r="AM27" s="50"/>
      <c r="AN27" s="183"/>
      <c r="AO27" s="182"/>
      <c r="AP27" s="433"/>
      <c r="AQ27" s="50"/>
      <c r="AR27" s="50"/>
      <c r="AS27" s="60" t="str">
        <f t="shared" si="12"/>
        <v> </v>
      </c>
      <c r="AT27" s="50"/>
      <c r="AU27" s="50"/>
      <c r="AV27" s="566" t="str">
        <f t="shared" si="13"/>
        <v> </v>
      </c>
      <c r="AW27" s="631"/>
      <c r="AX27" s="433"/>
      <c r="AY27" s="50"/>
      <c r="AZ27" s="50"/>
      <c r="BA27" s="50"/>
      <c r="BB27" s="50"/>
      <c r="BC27" s="50"/>
      <c r="BD27" s="50"/>
      <c r="BE27" s="50"/>
      <c r="BF27" s="183"/>
    </row>
    <row r="28" spans="1:58" ht="30.75" customHeight="1">
      <c r="A28" s="697" t="s">
        <v>49</v>
      </c>
      <c r="B28" s="684">
        <v>11411</v>
      </c>
      <c r="C28" s="433">
        <f aca="true" t="shared" si="22" ref="C28:E31">M28+AW28</f>
        <v>5529.5</v>
      </c>
      <c r="D28" s="433">
        <f t="shared" si="22"/>
        <v>5248.7</v>
      </c>
      <c r="E28" s="50">
        <f t="shared" si="22"/>
        <v>5374.2</v>
      </c>
      <c r="F28" s="50">
        <f aca="true" t="shared" si="23" ref="F28:F71">Z28+AI28+AQ28+AZ28</f>
        <v>5374.2</v>
      </c>
      <c r="G28" s="50">
        <f aca="true" t="shared" si="24" ref="G28:G66">Q28+BA28</f>
        <v>0</v>
      </c>
      <c r="H28" s="50">
        <f t="shared" si="4"/>
        <v>125.5</v>
      </c>
      <c r="I28" s="50">
        <f t="shared" si="5"/>
        <v>102.39106826452264</v>
      </c>
      <c r="J28" s="61">
        <f t="shared" si="19"/>
        <v>0</v>
      </c>
      <c r="K28" s="61">
        <f t="shared" si="6"/>
        <v>5374.2</v>
      </c>
      <c r="L28" s="253" t="str">
        <f t="shared" si="7"/>
        <v> </v>
      </c>
      <c r="M28" s="433">
        <f t="shared" si="15"/>
        <v>5489.7</v>
      </c>
      <c r="N28" s="433">
        <f t="shared" si="15"/>
        <v>5201.7</v>
      </c>
      <c r="O28" s="50">
        <f t="shared" si="16"/>
        <v>5315.4</v>
      </c>
      <c r="P28" s="50">
        <f t="shared" si="8"/>
        <v>5315.4</v>
      </c>
      <c r="Q28" s="50">
        <f t="shared" si="9"/>
        <v>0</v>
      </c>
      <c r="R28" s="50">
        <f t="shared" si="0"/>
        <v>113.69999999999982</v>
      </c>
      <c r="S28" s="50">
        <f t="shared" si="1"/>
        <v>102.18582386527481</v>
      </c>
      <c r="T28" s="61">
        <f>AD28+AL28+AT28</f>
        <v>0</v>
      </c>
      <c r="U28" s="110">
        <f t="shared" si="21"/>
        <v>5315.4</v>
      </c>
      <c r="V28" s="253" t="str">
        <f>IF(T28&lt;&gt;0,IF(O28/T28*100&lt;0,"&lt;0",IF(O28/T28*100&gt;200,"&gt;200",O28/T28*100))," ")</f>
        <v> </v>
      </c>
      <c r="W28" s="783">
        <v>5489.7</v>
      </c>
      <c r="X28" s="661">
        <v>5201.7</v>
      </c>
      <c r="Y28" s="444">
        <v>5315.4</v>
      </c>
      <c r="Z28" s="50">
        <f t="shared" si="10"/>
        <v>5315.4</v>
      </c>
      <c r="AA28" s="50"/>
      <c r="AB28" s="50">
        <f t="shared" si="17"/>
        <v>113.69999999999982</v>
      </c>
      <c r="AC28" s="50">
        <f t="shared" si="11"/>
        <v>102.18582386527481</v>
      </c>
      <c r="AD28" s="50"/>
      <c r="AE28" s="50">
        <f>Y28-AD28</f>
        <v>5315.4</v>
      </c>
      <c r="AF28" s="183" t="str">
        <f>IF(AD28&lt;&gt;0,IF(Y28/AD28*100&lt;0,"&lt;0",IF(Y28/AD28*100&gt;200,"&gt;200",Y28/AD28*100))," ")</f>
        <v> </v>
      </c>
      <c r="AG28" s="182"/>
      <c r="AH28" s="433"/>
      <c r="AI28" s="50"/>
      <c r="AJ28" s="50">
        <f>AI28-AH28</f>
        <v>0</v>
      </c>
      <c r="AK28" s="50" t="str">
        <f>IF(AH28&lt;&gt;0,IF(AI28/AH28*100&lt;0,"&lt;0",IF(AI28/AH28*100&gt;200,"&gt;200",AI28/AH28*100))," ")</f>
        <v> </v>
      </c>
      <c r="AL28" s="50"/>
      <c r="AM28" s="50">
        <f>AI28-AL28</f>
        <v>0</v>
      </c>
      <c r="AN28" s="183" t="str">
        <f>IF(AL28&lt;&gt;0,IF(AI28/AL28*100&lt;0,"&lt;0",IF(AI28/AL28*100&gt;200,"&gt;200",AI28/AL28*100))," ")</f>
        <v> </v>
      </c>
      <c r="AO28" s="182"/>
      <c r="AP28" s="433"/>
      <c r="AQ28" s="50"/>
      <c r="AR28" s="50">
        <f>AQ28-AP28</f>
        <v>0</v>
      </c>
      <c r="AS28" s="61" t="str">
        <f t="shared" si="12"/>
        <v> </v>
      </c>
      <c r="AT28" s="50"/>
      <c r="AU28" s="50">
        <f>AQ28-AT28</f>
        <v>0</v>
      </c>
      <c r="AV28" s="567" t="str">
        <f t="shared" si="13"/>
        <v> </v>
      </c>
      <c r="AW28" s="632">
        <v>39.8</v>
      </c>
      <c r="AX28" s="433">
        <v>47</v>
      </c>
      <c r="AY28" s="50">
        <v>58.8</v>
      </c>
      <c r="AZ28" s="50">
        <f t="shared" si="14"/>
        <v>58.8</v>
      </c>
      <c r="BA28" s="50"/>
      <c r="BB28" s="50">
        <f>AY28-AX28</f>
        <v>11.799999999999997</v>
      </c>
      <c r="BC28" s="50">
        <f>IF(AX28&lt;&gt;0,IF(AY28/AX28*100&lt;0,"&lt;0",IF(AY28/AX28*100&gt;200,"&gt;200",AY28/AX28*100))," ")</f>
        <v>125.1063829787234</v>
      </c>
      <c r="BD28" s="50"/>
      <c r="BE28" s="50">
        <f>AY28-BD28</f>
        <v>58.8</v>
      </c>
      <c r="BF28" s="183" t="str">
        <f>IF(BD28&lt;&gt;0,IF(AY28/BD28*100&lt;0,"&lt;0",IF(AY28/BD28*100&gt;200,"&gt;200",AY28/BD28*100))," ")</f>
        <v> </v>
      </c>
    </row>
    <row r="29" spans="1:58" ht="23.25" customHeight="1">
      <c r="A29" s="697" t="s">
        <v>17</v>
      </c>
      <c r="B29" s="684">
        <v>11412</v>
      </c>
      <c r="C29" s="433">
        <f t="shared" si="22"/>
        <v>11934.6</v>
      </c>
      <c r="D29" s="433">
        <f t="shared" si="22"/>
        <v>11697.1</v>
      </c>
      <c r="E29" s="50">
        <f t="shared" si="22"/>
        <v>11761</v>
      </c>
      <c r="F29" s="50">
        <f t="shared" si="23"/>
        <v>11761</v>
      </c>
      <c r="G29" s="50">
        <f t="shared" si="24"/>
        <v>0</v>
      </c>
      <c r="H29" s="50">
        <f t="shared" si="4"/>
        <v>63.899999999999636</v>
      </c>
      <c r="I29" s="50">
        <f t="shared" si="5"/>
        <v>100.54628925118192</v>
      </c>
      <c r="J29" s="61">
        <f t="shared" si="19"/>
        <v>0</v>
      </c>
      <c r="K29" s="61">
        <f t="shared" si="6"/>
        <v>11761</v>
      </c>
      <c r="L29" s="253" t="str">
        <f t="shared" si="7"/>
        <v> </v>
      </c>
      <c r="M29" s="433">
        <f t="shared" si="15"/>
        <v>11934.6</v>
      </c>
      <c r="N29" s="433">
        <f t="shared" si="15"/>
        <v>11697.1</v>
      </c>
      <c r="O29" s="50">
        <f t="shared" si="16"/>
        <v>11761</v>
      </c>
      <c r="P29" s="50">
        <f t="shared" si="8"/>
        <v>11761</v>
      </c>
      <c r="Q29" s="50">
        <f t="shared" si="9"/>
        <v>0</v>
      </c>
      <c r="R29" s="50">
        <f t="shared" si="0"/>
        <v>63.899999999999636</v>
      </c>
      <c r="S29" s="50">
        <f t="shared" si="1"/>
        <v>100.54628925118192</v>
      </c>
      <c r="T29" s="61">
        <f>AD29+AL29+AT29</f>
        <v>0</v>
      </c>
      <c r="U29" s="110">
        <f t="shared" si="21"/>
        <v>11761</v>
      </c>
      <c r="V29" s="253" t="str">
        <f>IF(T29&lt;&gt;0,IF(O29/T29*100&lt;0,"&lt;0",IF(O29/T29*100&gt;200,"&gt;200",O29/T29*100))," ")</f>
        <v> </v>
      </c>
      <c r="W29" s="632">
        <v>11934.6</v>
      </c>
      <c r="X29" s="485">
        <v>11697.1</v>
      </c>
      <c r="Y29" s="444">
        <v>11761</v>
      </c>
      <c r="Z29" s="50">
        <f t="shared" si="10"/>
        <v>11761</v>
      </c>
      <c r="AA29" s="50"/>
      <c r="AB29" s="50">
        <f t="shared" si="17"/>
        <v>63.899999999999636</v>
      </c>
      <c r="AC29" s="50">
        <f t="shared" si="11"/>
        <v>100.54628925118192</v>
      </c>
      <c r="AD29" s="50"/>
      <c r="AE29" s="50">
        <f>Y29-AD29</f>
        <v>11761</v>
      </c>
      <c r="AF29" s="183" t="str">
        <f>IF(AD29&lt;&gt;0,IF(Y29/AD29*100&lt;0,"&lt;0",IF(Y29/AD29*100&gt;200,"&gt;200",Y29/AD29*100))," ")</f>
        <v> </v>
      </c>
      <c r="AG29" s="182"/>
      <c r="AH29" s="433"/>
      <c r="AI29" s="50"/>
      <c r="AJ29" s="50">
        <f>AI29-AH29</f>
        <v>0</v>
      </c>
      <c r="AK29" s="50" t="str">
        <f>IF(AH29&lt;&gt;0,IF(AI29/AH29*100&lt;0,"&lt;0",IF(AI29/AH29*100&gt;200,"&gt;200",AI29/AH29*100))," ")</f>
        <v> </v>
      </c>
      <c r="AL29" s="50"/>
      <c r="AM29" s="50">
        <f>AI29-AL29</f>
        <v>0</v>
      </c>
      <c r="AN29" s="183" t="str">
        <f>IF(AL29&lt;&gt;0,IF(AI29/AL29*100&lt;0,"&lt;0",IF(AI29/AL29*100&gt;200,"&gt;200",AI29/AL29*100))," ")</f>
        <v> </v>
      </c>
      <c r="AO29" s="182"/>
      <c r="AP29" s="433"/>
      <c r="AQ29" s="50"/>
      <c r="AR29" s="50">
        <f>AQ29-AP29</f>
        <v>0</v>
      </c>
      <c r="AS29" s="61" t="str">
        <f t="shared" si="12"/>
        <v> </v>
      </c>
      <c r="AT29" s="50"/>
      <c r="AU29" s="50">
        <f>AQ29-AT29</f>
        <v>0</v>
      </c>
      <c r="AV29" s="567" t="str">
        <f t="shared" si="13"/>
        <v> </v>
      </c>
      <c r="AW29" s="632"/>
      <c r="AX29" s="433"/>
      <c r="AY29" s="50"/>
      <c r="AZ29" s="50">
        <f t="shared" si="14"/>
        <v>0</v>
      </c>
      <c r="BA29" s="50"/>
      <c r="BB29" s="50">
        <f>AY29-AX29</f>
        <v>0</v>
      </c>
      <c r="BC29" s="50" t="str">
        <f>IF(AX29&lt;&gt;0,IF(AY29/AX29*100&lt;0,"&lt;0",IF(AY29/AX29*100&gt;200,"&gt;200",AY29/AX29*100))," ")</f>
        <v> </v>
      </c>
      <c r="BD29" s="50"/>
      <c r="BE29" s="50">
        <f>AY29-BD29</f>
        <v>0</v>
      </c>
      <c r="BF29" s="183" t="str">
        <f>IF(BD29&lt;&gt;0,IF(AY29/BD29*100&lt;0,"&lt;0",IF(AY29/BD29*100&gt;200,"&gt;200",AY29/BD29*100))," ")</f>
        <v> </v>
      </c>
    </row>
    <row r="30" spans="1:58" ht="23.25" customHeight="1">
      <c r="A30" s="697" t="s">
        <v>18</v>
      </c>
      <c r="B30" s="684">
        <v>11413</v>
      </c>
      <c r="C30" s="433">
        <f t="shared" si="22"/>
        <v>-2153.6</v>
      </c>
      <c r="D30" s="433">
        <f t="shared" si="22"/>
        <v>-2241.5</v>
      </c>
      <c r="E30" s="50">
        <f t="shared" si="22"/>
        <v>-2571.6</v>
      </c>
      <c r="F30" s="50">
        <f t="shared" si="23"/>
        <v>-2571.6</v>
      </c>
      <c r="G30" s="50">
        <f t="shared" si="24"/>
        <v>0</v>
      </c>
      <c r="H30" s="50">
        <f t="shared" si="4"/>
        <v>-330.0999999999999</v>
      </c>
      <c r="I30" s="50">
        <f t="shared" si="5"/>
        <v>114.72674548293553</v>
      </c>
      <c r="J30" s="61">
        <f t="shared" si="19"/>
        <v>0</v>
      </c>
      <c r="K30" s="61">
        <f t="shared" si="6"/>
        <v>-2571.6</v>
      </c>
      <c r="L30" s="253" t="str">
        <f t="shared" si="7"/>
        <v> </v>
      </c>
      <c r="M30" s="433">
        <f t="shared" si="15"/>
        <v>-2153.6</v>
      </c>
      <c r="N30" s="433">
        <f t="shared" si="15"/>
        <v>-2241.5</v>
      </c>
      <c r="O30" s="50">
        <f t="shared" si="16"/>
        <v>-2571.6</v>
      </c>
      <c r="P30" s="50">
        <f t="shared" si="8"/>
        <v>-2571.6</v>
      </c>
      <c r="Q30" s="50">
        <f t="shared" si="9"/>
        <v>0</v>
      </c>
      <c r="R30" s="50">
        <f t="shared" si="0"/>
        <v>-330.0999999999999</v>
      </c>
      <c r="S30" s="50">
        <f t="shared" si="1"/>
        <v>114.72674548293553</v>
      </c>
      <c r="T30" s="61">
        <f>AD30+AL30+AT30</f>
        <v>0</v>
      </c>
      <c r="U30" s="110">
        <f t="shared" si="21"/>
        <v>-2571.6</v>
      </c>
      <c r="V30" s="253" t="str">
        <f>IF(T30&lt;&gt;0,IF(O30/T30*100&lt;0,"&lt;0",IF(O30/T30*100&gt;200,"&gt;200",O30/T30*100))," ")</f>
        <v> </v>
      </c>
      <c r="W30" s="632">
        <v>-2153.6</v>
      </c>
      <c r="X30" s="485">
        <v>-2241.5</v>
      </c>
      <c r="Y30" s="444">
        <v>-2571.6</v>
      </c>
      <c r="Z30" s="50">
        <f t="shared" si="10"/>
        <v>-2571.6</v>
      </c>
      <c r="AA30" s="50"/>
      <c r="AB30" s="50">
        <f t="shared" si="17"/>
        <v>-330.0999999999999</v>
      </c>
      <c r="AC30" s="50">
        <f t="shared" si="11"/>
        <v>114.72674548293553</v>
      </c>
      <c r="AD30" s="50"/>
      <c r="AE30" s="50">
        <f>Y30-AD30</f>
        <v>-2571.6</v>
      </c>
      <c r="AF30" s="183" t="str">
        <f>IF(AD30&lt;&gt;0,IF(Y30/AD30*100&lt;0,"&lt;0",IF(Y30/AD30*100&gt;200,"&gt;200",Y30/AD30*100))," ")</f>
        <v> </v>
      </c>
      <c r="AG30" s="182"/>
      <c r="AH30" s="433"/>
      <c r="AI30" s="50"/>
      <c r="AJ30" s="50">
        <f>AI30-AH30</f>
        <v>0</v>
      </c>
      <c r="AK30" s="50" t="str">
        <f>IF(AH30&lt;&gt;0,IF(AI30/AH30*100&lt;0,"&lt;0",IF(AI30/AH30*100&gt;200,"&gt;200",AI30/AH30*100))," ")</f>
        <v> </v>
      </c>
      <c r="AL30" s="50"/>
      <c r="AM30" s="50">
        <f>AI30-AL30</f>
        <v>0</v>
      </c>
      <c r="AN30" s="183" t="str">
        <f>IF(AL30&lt;&gt;0,IF(AI30/AL30*100&lt;0,"&lt;0",IF(AI30/AL30*100&gt;200,"&gt;200",AI30/AL30*100))," ")</f>
        <v> </v>
      </c>
      <c r="AO30" s="182"/>
      <c r="AP30" s="433"/>
      <c r="AQ30" s="50"/>
      <c r="AR30" s="50">
        <f>AQ30-AP30</f>
        <v>0</v>
      </c>
      <c r="AS30" s="61" t="str">
        <f t="shared" si="12"/>
        <v> </v>
      </c>
      <c r="AT30" s="50"/>
      <c r="AU30" s="50">
        <f>AQ30-AT30</f>
        <v>0</v>
      </c>
      <c r="AV30" s="567" t="str">
        <f t="shared" si="13"/>
        <v> </v>
      </c>
      <c r="AW30" s="632"/>
      <c r="AX30" s="433"/>
      <c r="AY30" s="50"/>
      <c r="AZ30" s="50">
        <f t="shared" si="14"/>
        <v>0</v>
      </c>
      <c r="BA30" s="50"/>
      <c r="BB30" s="50">
        <f>AY30-AX30</f>
        <v>0</v>
      </c>
      <c r="BC30" s="50" t="str">
        <f>IF(AX30&lt;&gt;0,IF(AY30/AX30*100&lt;0,"&lt;0",IF(AY30/AX30*100&gt;200,"&gt;200",AY30/AX30*100))," ")</f>
        <v> </v>
      </c>
      <c r="BD30" s="50"/>
      <c r="BE30" s="50">
        <f>AY30-BD30</f>
        <v>0</v>
      </c>
      <c r="BF30" s="183" t="str">
        <f>IF(BD30&lt;&gt;0,IF(AY30/BD30*100&lt;0,"&lt;0",IF(AY30/BD30*100&gt;200,"&gt;200",AY30/BD30*100))," ")</f>
        <v> </v>
      </c>
    </row>
    <row r="31" spans="1:58" s="283" customFormat="1" ht="30.75" customHeight="1">
      <c r="A31" s="694" t="s">
        <v>19</v>
      </c>
      <c r="B31" s="695" t="s">
        <v>282</v>
      </c>
      <c r="C31" s="535">
        <f t="shared" si="22"/>
        <v>4303.3</v>
      </c>
      <c r="D31" s="535">
        <f t="shared" si="22"/>
        <v>4266.8</v>
      </c>
      <c r="E31" s="58">
        <f t="shared" si="22"/>
        <v>4546.400000000001</v>
      </c>
      <c r="F31" s="58">
        <f t="shared" si="23"/>
        <v>4546.400000000001</v>
      </c>
      <c r="G31" s="58">
        <f t="shared" si="24"/>
        <v>0</v>
      </c>
      <c r="H31" s="58">
        <f t="shared" si="4"/>
        <v>279.60000000000036</v>
      </c>
      <c r="I31" s="58">
        <f t="shared" si="5"/>
        <v>106.5529202212431</v>
      </c>
      <c r="J31" s="59">
        <f t="shared" si="19"/>
        <v>0</v>
      </c>
      <c r="K31" s="59">
        <f t="shared" si="6"/>
        <v>4546.400000000001</v>
      </c>
      <c r="L31" s="251" t="str">
        <f t="shared" si="7"/>
        <v> </v>
      </c>
      <c r="M31" s="535">
        <f t="shared" si="15"/>
        <v>4302.5</v>
      </c>
      <c r="N31" s="535">
        <f t="shared" si="15"/>
        <v>4266.2</v>
      </c>
      <c r="O31" s="58">
        <f t="shared" si="16"/>
        <v>4545.700000000001</v>
      </c>
      <c r="P31" s="58">
        <f t="shared" si="8"/>
        <v>4545.700000000001</v>
      </c>
      <c r="Q31" s="58">
        <f t="shared" si="9"/>
        <v>0</v>
      </c>
      <c r="R31" s="58">
        <f t="shared" si="0"/>
        <v>279.5000000000009</v>
      </c>
      <c r="S31" s="58">
        <f t="shared" si="1"/>
        <v>106.55149782007409</v>
      </c>
      <c r="T31" s="59">
        <f>AD31+AL31+AT31</f>
        <v>0</v>
      </c>
      <c r="U31" s="108">
        <f t="shared" si="21"/>
        <v>4545.700000000001</v>
      </c>
      <c r="V31" s="251" t="str">
        <f>IF(T31&lt;&gt;0,IF(O31/T31*100&lt;0,"&lt;0",IF(O31/T31*100&gt;200,"&gt;200",O31/T31*100))," ")</f>
        <v> </v>
      </c>
      <c r="W31" s="596">
        <f>W33+W34+W42</f>
        <v>4302.5</v>
      </c>
      <c r="X31" s="791">
        <f>X33+X34+X42</f>
        <v>4266.2</v>
      </c>
      <c r="Y31" s="446">
        <f>Y33+Y34+Y42</f>
        <v>4545.700000000001</v>
      </c>
      <c r="Z31" s="58">
        <f t="shared" si="10"/>
        <v>4545.700000000001</v>
      </c>
      <c r="AA31" s="58">
        <f>AA33+AA34+AA42</f>
        <v>0</v>
      </c>
      <c r="AB31" s="58">
        <f t="shared" si="17"/>
        <v>279.5000000000009</v>
      </c>
      <c r="AC31" s="58">
        <f t="shared" si="11"/>
        <v>106.55149782007409</v>
      </c>
      <c r="AD31" s="58"/>
      <c r="AE31" s="58">
        <f>Y31-AD31</f>
        <v>4545.700000000001</v>
      </c>
      <c r="AF31" s="188" t="str">
        <f>IF(AD31&lt;&gt;0,IF(Y31/AD31*100&lt;0,"&lt;0",IF(Y31/AD31*100&gt;200,"&gt;200",Y31/AD31*100))," ")</f>
        <v> </v>
      </c>
      <c r="AG31" s="187"/>
      <c r="AH31" s="535"/>
      <c r="AI31" s="58"/>
      <c r="AJ31" s="58">
        <f>AI31-AH31</f>
        <v>0</v>
      </c>
      <c r="AK31" s="58" t="str">
        <f>IF(AH31&lt;&gt;0,IF(AI31/AH31*100&lt;0,"&lt;0",IF(AI31/AH31*100&gt;200,"&gt;200",AI31/AH31*100))," ")</f>
        <v> </v>
      </c>
      <c r="AL31" s="58"/>
      <c r="AM31" s="58">
        <f>AI31-AL31</f>
        <v>0</v>
      </c>
      <c r="AN31" s="188" t="str">
        <f>IF(AL31&lt;&gt;0,IF(AI31/AL31*100&lt;0,"&lt;0",IF(AI31/AL31*100&gt;200,"&gt;200",AI31/AL31*100))," ")</f>
        <v> </v>
      </c>
      <c r="AO31" s="187"/>
      <c r="AP31" s="535"/>
      <c r="AQ31" s="58"/>
      <c r="AR31" s="58">
        <f>AQ31-AP31</f>
        <v>0</v>
      </c>
      <c r="AS31" s="59" t="str">
        <f t="shared" si="12"/>
        <v> </v>
      </c>
      <c r="AT31" s="58"/>
      <c r="AU31" s="58">
        <f>AQ31-AT31</f>
        <v>0</v>
      </c>
      <c r="AV31" s="565" t="str">
        <f t="shared" si="13"/>
        <v> </v>
      </c>
      <c r="AW31" s="665">
        <f>AW33+AW34+AW42</f>
        <v>0.8</v>
      </c>
      <c r="AX31" s="58">
        <f>AX33+AX34+AX42</f>
        <v>0.6</v>
      </c>
      <c r="AY31" s="58">
        <f>AY33+AY34+AY42</f>
        <v>0.7</v>
      </c>
      <c r="AZ31" s="58">
        <f t="shared" si="14"/>
        <v>0.7</v>
      </c>
      <c r="BA31" s="58">
        <f>BA33+BA34+BA42</f>
        <v>0</v>
      </c>
      <c r="BB31" s="58">
        <f>AY31-AX31</f>
        <v>0.09999999999999998</v>
      </c>
      <c r="BC31" s="58">
        <f>IF(AX31&lt;&gt;0,IF(AY31/AX31*100&lt;0,"&lt;0",IF(AY31/AX31*100&gt;200,"&gt;200",AY31/AX31*100))," ")</f>
        <v>116.66666666666667</v>
      </c>
      <c r="BD31" s="58"/>
      <c r="BE31" s="58">
        <f>AY31-BD31</f>
        <v>0.7</v>
      </c>
      <c r="BF31" s="188" t="str">
        <f>IF(BD31&lt;&gt;0,IF(AY31/BD31*100&lt;0,"&lt;0",IF(AY31/BD31*100&gt;200,"&gt;200",AY31/BD31*100))," ")</f>
        <v> </v>
      </c>
    </row>
    <row r="32" spans="1:58" ht="17.25" customHeight="1">
      <c r="A32" s="696" t="s">
        <v>13</v>
      </c>
      <c r="B32" s="684"/>
      <c r="C32" s="670"/>
      <c r="D32" s="462"/>
      <c r="E32" s="56"/>
      <c r="F32" s="56">
        <f t="shared" si="23"/>
        <v>0</v>
      </c>
      <c r="G32" s="56">
        <f t="shared" si="24"/>
        <v>0</v>
      </c>
      <c r="H32" s="56">
        <f t="shared" si="4"/>
        <v>0</v>
      </c>
      <c r="I32" s="56" t="str">
        <f t="shared" si="5"/>
        <v> </v>
      </c>
      <c r="J32" s="60"/>
      <c r="K32" s="60"/>
      <c r="L32" s="252"/>
      <c r="M32" s="631"/>
      <c r="N32" s="462"/>
      <c r="O32" s="56"/>
      <c r="P32" s="56"/>
      <c r="Q32" s="56"/>
      <c r="R32" s="56"/>
      <c r="S32" s="56"/>
      <c r="T32" s="60"/>
      <c r="U32" s="109">
        <f t="shared" si="21"/>
        <v>0</v>
      </c>
      <c r="V32" s="252"/>
      <c r="W32" s="631"/>
      <c r="X32" s="606"/>
      <c r="Y32" s="447"/>
      <c r="Z32" s="56"/>
      <c r="AA32" s="56"/>
      <c r="AB32" s="56"/>
      <c r="AC32" s="56"/>
      <c r="AD32" s="56"/>
      <c r="AE32" s="56"/>
      <c r="AF32" s="189"/>
      <c r="AG32" s="184"/>
      <c r="AH32" s="462"/>
      <c r="AI32" s="56"/>
      <c r="AJ32" s="56"/>
      <c r="AK32" s="56"/>
      <c r="AL32" s="56"/>
      <c r="AM32" s="56"/>
      <c r="AN32" s="189"/>
      <c r="AO32" s="184"/>
      <c r="AP32" s="462"/>
      <c r="AQ32" s="56"/>
      <c r="AR32" s="56"/>
      <c r="AS32" s="60" t="str">
        <f t="shared" si="12"/>
        <v> </v>
      </c>
      <c r="AT32" s="56"/>
      <c r="AU32" s="56"/>
      <c r="AV32" s="566" t="str">
        <f t="shared" si="13"/>
        <v> </v>
      </c>
      <c r="AW32" s="631"/>
      <c r="AX32" s="462"/>
      <c r="AY32" s="56"/>
      <c r="AZ32" s="56"/>
      <c r="BA32" s="56"/>
      <c r="BB32" s="56">
        <f aca="true" t="shared" si="25" ref="BB32:BB42">AY32-AX32</f>
        <v>0</v>
      </c>
      <c r="BC32" s="56" t="str">
        <f aca="true" t="shared" si="26" ref="BC32:BC42">IF(AX32&lt;&gt;0,IF(AY32/AX32*100&lt;0,"&lt;0",IF(AY32/AX32*100&gt;200,"&gt;200",AY32/AX32*100))," ")</f>
        <v> </v>
      </c>
      <c r="BD32" s="56"/>
      <c r="BE32" s="56"/>
      <c r="BF32" s="189"/>
    </row>
    <row r="33" spans="1:58" ht="28.5" customHeight="1">
      <c r="A33" s="697" t="s">
        <v>288</v>
      </c>
      <c r="B33" s="684"/>
      <c r="C33" s="433">
        <f aca="true" t="shared" si="27" ref="C33:D46">M33+AW33</f>
        <v>628.5</v>
      </c>
      <c r="D33" s="433">
        <f t="shared" si="27"/>
        <v>507.8</v>
      </c>
      <c r="E33" s="50">
        <f aca="true" t="shared" si="28" ref="E33:E46">O33+AY33</f>
        <v>531.8000000000001</v>
      </c>
      <c r="F33" s="50">
        <f t="shared" si="23"/>
        <v>531.8000000000001</v>
      </c>
      <c r="G33" s="50">
        <f t="shared" si="24"/>
        <v>0</v>
      </c>
      <c r="H33" s="50">
        <f t="shared" si="4"/>
        <v>24.000000000000057</v>
      </c>
      <c r="I33" s="50">
        <f t="shared" si="5"/>
        <v>104.72627018511227</v>
      </c>
      <c r="J33" s="236"/>
      <c r="K33" s="51">
        <f t="shared" si="6"/>
        <v>531.8000000000001</v>
      </c>
      <c r="L33" s="282"/>
      <c r="M33" s="433">
        <f t="shared" si="15"/>
        <v>627.7</v>
      </c>
      <c r="N33" s="433">
        <f t="shared" si="15"/>
        <v>507.2</v>
      </c>
      <c r="O33" s="50">
        <f t="shared" si="16"/>
        <v>531.1</v>
      </c>
      <c r="P33" s="50">
        <f t="shared" si="8"/>
        <v>531.1</v>
      </c>
      <c r="Q33" s="50">
        <f t="shared" si="9"/>
        <v>0</v>
      </c>
      <c r="R33" s="50">
        <f t="shared" si="0"/>
        <v>23.900000000000034</v>
      </c>
      <c r="S33" s="50">
        <f t="shared" si="1"/>
        <v>104.71214511041009</v>
      </c>
      <c r="T33" s="60"/>
      <c r="U33" s="109"/>
      <c r="V33" s="252"/>
      <c r="W33" s="647">
        <v>627.7</v>
      </c>
      <c r="X33" s="485">
        <v>507.2</v>
      </c>
      <c r="Y33" s="444">
        <v>531.1</v>
      </c>
      <c r="Z33" s="56">
        <f t="shared" si="10"/>
        <v>531.1</v>
      </c>
      <c r="AA33" s="56"/>
      <c r="AB33" s="50">
        <f t="shared" si="17"/>
        <v>23.900000000000034</v>
      </c>
      <c r="AC33" s="50">
        <f t="shared" si="11"/>
        <v>104.71214511041009</v>
      </c>
      <c r="AD33" s="56"/>
      <c r="AE33" s="56"/>
      <c r="AF33" s="189"/>
      <c r="AG33" s="184"/>
      <c r="AH33" s="462"/>
      <c r="AI33" s="56"/>
      <c r="AJ33" s="56"/>
      <c r="AK33" s="56"/>
      <c r="AL33" s="56"/>
      <c r="AM33" s="56"/>
      <c r="AN33" s="189"/>
      <c r="AO33" s="184"/>
      <c r="AP33" s="462"/>
      <c r="AQ33" s="56"/>
      <c r="AR33" s="56"/>
      <c r="AS33" s="60"/>
      <c r="AT33" s="56"/>
      <c r="AU33" s="56"/>
      <c r="AV33" s="566"/>
      <c r="AW33" s="632">
        <v>0.8</v>
      </c>
      <c r="AX33" s="433">
        <v>0.6</v>
      </c>
      <c r="AY33" s="50">
        <v>0.7</v>
      </c>
      <c r="AZ33" s="50">
        <f t="shared" si="14"/>
        <v>0.7</v>
      </c>
      <c r="BA33" s="50"/>
      <c r="BB33" s="50">
        <f t="shared" si="25"/>
        <v>0.09999999999999998</v>
      </c>
      <c r="BC33" s="50">
        <f t="shared" si="26"/>
        <v>116.66666666666667</v>
      </c>
      <c r="BD33" s="56"/>
      <c r="BE33" s="56"/>
      <c r="BF33" s="189"/>
    </row>
    <row r="34" spans="1:58" ht="23.25" customHeight="1">
      <c r="A34" s="697" t="s">
        <v>289</v>
      </c>
      <c r="B34" s="684"/>
      <c r="C34" s="433">
        <f t="shared" si="27"/>
        <v>3899.2</v>
      </c>
      <c r="D34" s="433">
        <f t="shared" si="27"/>
        <v>3924</v>
      </c>
      <c r="E34" s="50">
        <f t="shared" si="28"/>
        <v>4181.6</v>
      </c>
      <c r="F34" s="50">
        <f t="shared" si="23"/>
        <v>4181.6</v>
      </c>
      <c r="G34" s="50">
        <f t="shared" si="24"/>
        <v>0</v>
      </c>
      <c r="H34" s="50">
        <f t="shared" si="4"/>
        <v>257.60000000000036</v>
      </c>
      <c r="I34" s="50">
        <f t="shared" si="5"/>
        <v>106.56472986748217</v>
      </c>
      <c r="J34" s="236"/>
      <c r="K34" s="51">
        <f t="shared" si="6"/>
        <v>4181.6</v>
      </c>
      <c r="L34" s="282"/>
      <c r="M34" s="433">
        <f t="shared" si="15"/>
        <v>3899.2</v>
      </c>
      <c r="N34" s="433">
        <f t="shared" si="15"/>
        <v>3924</v>
      </c>
      <c r="O34" s="50">
        <f t="shared" si="16"/>
        <v>4181.6</v>
      </c>
      <c r="P34" s="50">
        <f t="shared" si="8"/>
        <v>4181.6</v>
      </c>
      <c r="Q34" s="50">
        <f t="shared" si="9"/>
        <v>0</v>
      </c>
      <c r="R34" s="50">
        <f t="shared" si="0"/>
        <v>257.60000000000036</v>
      </c>
      <c r="S34" s="50">
        <f t="shared" si="1"/>
        <v>106.56472986748217</v>
      </c>
      <c r="T34" s="60"/>
      <c r="U34" s="109"/>
      <c r="V34" s="252"/>
      <c r="W34" s="647">
        <v>3899.2</v>
      </c>
      <c r="X34" s="485">
        <v>3924</v>
      </c>
      <c r="Y34" s="444">
        <v>4181.6</v>
      </c>
      <c r="Z34" s="56">
        <f t="shared" si="10"/>
        <v>4181.6</v>
      </c>
      <c r="AA34" s="56"/>
      <c r="AB34" s="50">
        <f t="shared" si="17"/>
        <v>257.60000000000036</v>
      </c>
      <c r="AC34" s="50">
        <f t="shared" si="11"/>
        <v>106.56472986748217</v>
      </c>
      <c r="AD34" s="56"/>
      <c r="AE34" s="56"/>
      <c r="AF34" s="189"/>
      <c r="AG34" s="184"/>
      <c r="AH34" s="462"/>
      <c r="AI34" s="56"/>
      <c r="AJ34" s="56"/>
      <c r="AK34" s="56"/>
      <c r="AL34" s="56"/>
      <c r="AM34" s="56"/>
      <c r="AN34" s="189"/>
      <c r="AO34" s="184"/>
      <c r="AP34" s="462"/>
      <c r="AQ34" s="56"/>
      <c r="AR34" s="56"/>
      <c r="AS34" s="60"/>
      <c r="AT34" s="56"/>
      <c r="AU34" s="56"/>
      <c r="AV34" s="566"/>
      <c r="AW34" s="631"/>
      <c r="AX34" s="433"/>
      <c r="AY34" s="50"/>
      <c r="AZ34" s="50">
        <f t="shared" si="14"/>
        <v>0</v>
      </c>
      <c r="BA34" s="50"/>
      <c r="BB34" s="50">
        <f t="shared" si="25"/>
        <v>0</v>
      </c>
      <c r="BC34" s="50" t="str">
        <f t="shared" si="26"/>
        <v> </v>
      </c>
      <c r="BD34" s="56"/>
      <c r="BE34" s="56"/>
      <c r="BF34" s="189"/>
    </row>
    <row r="35" spans="1:58" ht="23.25" customHeight="1" hidden="1">
      <c r="A35" s="697" t="s">
        <v>266</v>
      </c>
      <c r="B35" s="684">
        <v>11421</v>
      </c>
      <c r="C35" s="670"/>
      <c r="D35" s="433">
        <f t="shared" si="27"/>
        <v>536.3</v>
      </c>
      <c r="E35" s="50">
        <f t="shared" si="28"/>
        <v>22</v>
      </c>
      <c r="F35" s="50">
        <f t="shared" si="23"/>
        <v>22</v>
      </c>
      <c r="G35" s="50">
        <f t="shared" si="24"/>
        <v>0</v>
      </c>
      <c r="H35" s="50">
        <f t="shared" si="4"/>
        <v>-514.3</v>
      </c>
      <c r="I35" s="50">
        <f t="shared" si="5"/>
        <v>4.102181614767854</v>
      </c>
      <c r="J35" s="60"/>
      <c r="K35" s="51">
        <f t="shared" si="6"/>
        <v>22</v>
      </c>
      <c r="L35" s="252"/>
      <c r="M35" s="631"/>
      <c r="N35" s="433">
        <f t="shared" si="15"/>
        <v>535.9</v>
      </c>
      <c r="O35" s="50">
        <f t="shared" si="16"/>
        <v>22</v>
      </c>
      <c r="P35" s="50">
        <f t="shared" si="8"/>
        <v>22</v>
      </c>
      <c r="Q35" s="50">
        <f t="shared" si="9"/>
        <v>0</v>
      </c>
      <c r="R35" s="56">
        <f t="shared" si="0"/>
        <v>-513.9</v>
      </c>
      <c r="S35" s="50">
        <f t="shared" si="1"/>
        <v>4.105243515581265</v>
      </c>
      <c r="T35" s="60"/>
      <c r="U35" s="109"/>
      <c r="V35" s="252"/>
      <c r="W35" s="647"/>
      <c r="X35" s="485">
        <v>535.9</v>
      </c>
      <c r="Y35" s="444">
        <v>22</v>
      </c>
      <c r="Z35" s="56">
        <f t="shared" si="10"/>
        <v>22</v>
      </c>
      <c r="AA35" s="56"/>
      <c r="AB35" s="56">
        <f t="shared" si="17"/>
        <v>-513.9</v>
      </c>
      <c r="AC35" s="56">
        <f t="shared" si="11"/>
        <v>4.105243515581265</v>
      </c>
      <c r="AD35" s="56"/>
      <c r="AE35" s="56"/>
      <c r="AF35" s="189"/>
      <c r="AG35" s="184"/>
      <c r="AH35" s="462"/>
      <c r="AI35" s="56"/>
      <c r="AJ35" s="56"/>
      <c r="AK35" s="56"/>
      <c r="AL35" s="56"/>
      <c r="AM35" s="56"/>
      <c r="AN35" s="189"/>
      <c r="AO35" s="184"/>
      <c r="AP35" s="462"/>
      <c r="AQ35" s="56"/>
      <c r="AR35" s="56"/>
      <c r="AS35" s="60"/>
      <c r="AT35" s="56"/>
      <c r="AU35" s="56"/>
      <c r="AV35" s="566"/>
      <c r="AW35" s="631"/>
      <c r="AX35" s="433">
        <v>0.4</v>
      </c>
      <c r="AY35" s="50"/>
      <c r="AZ35" s="50">
        <f t="shared" si="14"/>
        <v>0</v>
      </c>
      <c r="BA35" s="50"/>
      <c r="BB35" s="50">
        <f t="shared" si="25"/>
        <v>-0.4</v>
      </c>
      <c r="BC35" s="50">
        <f t="shared" si="26"/>
        <v>0</v>
      </c>
      <c r="BD35" s="56"/>
      <c r="BE35" s="56"/>
      <c r="BF35" s="189"/>
    </row>
    <row r="36" spans="1:58" ht="23.25" customHeight="1" hidden="1">
      <c r="A36" s="697" t="s">
        <v>267</v>
      </c>
      <c r="B36" s="684">
        <v>11422</v>
      </c>
      <c r="C36" s="670"/>
      <c r="D36" s="433">
        <f t="shared" si="27"/>
        <v>1326</v>
      </c>
      <c r="E36" s="50">
        <f t="shared" si="28"/>
        <v>88</v>
      </c>
      <c r="F36" s="50">
        <f t="shared" si="23"/>
        <v>88</v>
      </c>
      <c r="G36" s="50">
        <f t="shared" si="24"/>
        <v>0</v>
      </c>
      <c r="H36" s="50">
        <f t="shared" si="4"/>
        <v>-1238</v>
      </c>
      <c r="I36" s="50">
        <f t="shared" si="5"/>
        <v>6.636500754147813</v>
      </c>
      <c r="J36" s="60"/>
      <c r="K36" s="51">
        <f t="shared" si="6"/>
        <v>88</v>
      </c>
      <c r="L36" s="252"/>
      <c r="M36" s="631"/>
      <c r="N36" s="433">
        <f t="shared" si="15"/>
        <v>1326</v>
      </c>
      <c r="O36" s="50">
        <f t="shared" si="16"/>
        <v>88</v>
      </c>
      <c r="P36" s="50">
        <f t="shared" si="8"/>
        <v>88</v>
      </c>
      <c r="Q36" s="50">
        <f t="shared" si="9"/>
        <v>0</v>
      </c>
      <c r="R36" s="56">
        <f t="shared" si="0"/>
        <v>-1238</v>
      </c>
      <c r="S36" s="50">
        <f t="shared" si="1"/>
        <v>6.636500754147813</v>
      </c>
      <c r="T36" s="60"/>
      <c r="U36" s="109"/>
      <c r="V36" s="252"/>
      <c r="W36" s="647"/>
      <c r="X36" s="485">
        <v>1326</v>
      </c>
      <c r="Y36" s="444">
        <v>88</v>
      </c>
      <c r="Z36" s="56">
        <f t="shared" si="10"/>
        <v>88</v>
      </c>
      <c r="AA36" s="56"/>
      <c r="AB36" s="56">
        <f t="shared" si="17"/>
        <v>-1238</v>
      </c>
      <c r="AC36" s="56">
        <f t="shared" si="11"/>
        <v>6.636500754147813</v>
      </c>
      <c r="AD36" s="56"/>
      <c r="AE36" s="56"/>
      <c r="AF36" s="189"/>
      <c r="AG36" s="184"/>
      <c r="AH36" s="462"/>
      <c r="AI36" s="56"/>
      <c r="AJ36" s="56"/>
      <c r="AK36" s="56"/>
      <c r="AL36" s="56"/>
      <c r="AM36" s="56"/>
      <c r="AN36" s="189"/>
      <c r="AO36" s="184"/>
      <c r="AP36" s="462"/>
      <c r="AQ36" s="56"/>
      <c r="AR36" s="56"/>
      <c r="AS36" s="60"/>
      <c r="AT36" s="56"/>
      <c r="AU36" s="56"/>
      <c r="AV36" s="566"/>
      <c r="AW36" s="631"/>
      <c r="AX36" s="433"/>
      <c r="AY36" s="50"/>
      <c r="AZ36" s="50">
        <f t="shared" si="14"/>
        <v>0</v>
      </c>
      <c r="BA36" s="50"/>
      <c r="BB36" s="50">
        <f t="shared" si="25"/>
        <v>0</v>
      </c>
      <c r="BC36" s="50" t="str">
        <f t="shared" si="26"/>
        <v> </v>
      </c>
      <c r="BD36" s="56"/>
      <c r="BE36" s="56"/>
      <c r="BF36" s="189"/>
    </row>
    <row r="37" spans="1:58" ht="23.25" customHeight="1" hidden="1">
      <c r="A37" s="697" t="s">
        <v>268</v>
      </c>
      <c r="B37" s="684">
        <v>11423</v>
      </c>
      <c r="C37" s="670"/>
      <c r="D37" s="433">
        <f t="shared" si="27"/>
        <v>585</v>
      </c>
      <c r="E37" s="50">
        <f t="shared" si="28"/>
        <v>34.4</v>
      </c>
      <c r="F37" s="50">
        <f t="shared" si="23"/>
        <v>34.4</v>
      </c>
      <c r="G37" s="50">
        <f t="shared" si="24"/>
        <v>0</v>
      </c>
      <c r="H37" s="50">
        <f t="shared" si="4"/>
        <v>-550.6</v>
      </c>
      <c r="I37" s="50">
        <f t="shared" si="5"/>
        <v>5.88034188034188</v>
      </c>
      <c r="J37" s="60"/>
      <c r="K37" s="51">
        <f t="shared" si="6"/>
        <v>34.4</v>
      </c>
      <c r="L37" s="252"/>
      <c r="M37" s="631"/>
      <c r="N37" s="433">
        <f t="shared" si="15"/>
        <v>585</v>
      </c>
      <c r="O37" s="50">
        <f t="shared" si="16"/>
        <v>34.4</v>
      </c>
      <c r="P37" s="50">
        <f t="shared" si="8"/>
        <v>34.4</v>
      </c>
      <c r="Q37" s="50">
        <f t="shared" si="9"/>
        <v>0</v>
      </c>
      <c r="R37" s="56">
        <f t="shared" si="0"/>
        <v>-550.6</v>
      </c>
      <c r="S37" s="50">
        <f t="shared" si="1"/>
        <v>5.88034188034188</v>
      </c>
      <c r="T37" s="60"/>
      <c r="U37" s="109"/>
      <c r="V37" s="252"/>
      <c r="W37" s="647"/>
      <c r="X37" s="485">
        <v>585</v>
      </c>
      <c r="Y37" s="444">
        <v>34.4</v>
      </c>
      <c r="Z37" s="56">
        <f t="shared" si="10"/>
        <v>34.4</v>
      </c>
      <c r="AA37" s="56"/>
      <c r="AB37" s="56">
        <f t="shared" si="17"/>
        <v>-550.6</v>
      </c>
      <c r="AC37" s="56">
        <f t="shared" si="11"/>
        <v>5.88034188034188</v>
      </c>
      <c r="AD37" s="56"/>
      <c r="AE37" s="56"/>
      <c r="AF37" s="189"/>
      <c r="AG37" s="184"/>
      <c r="AH37" s="462"/>
      <c r="AI37" s="56"/>
      <c r="AJ37" s="56"/>
      <c r="AK37" s="56"/>
      <c r="AL37" s="56"/>
      <c r="AM37" s="56"/>
      <c r="AN37" s="189"/>
      <c r="AO37" s="184"/>
      <c r="AP37" s="462"/>
      <c r="AQ37" s="56"/>
      <c r="AR37" s="56"/>
      <c r="AS37" s="60"/>
      <c r="AT37" s="56"/>
      <c r="AU37" s="56"/>
      <c r="AV37" s="566"/>
      <c r="AW37" s="631"/>
      <c r="AX37" s="433"/>
      <c r="AY37" s="50"/>
      <c r="AZ37" s="50">
        <f t="shared" si="14"/>
        <v>0</v>
      </c>
      <c r="BA37" s="50"/>
      <c r="BB37" s="50">
        <f t="shared" si="25"/>
        <v>0</v>
      </c>
      <c r="BC37" s="50" t="str">
        <f t="shared" si="26"/>
        <v> </v>
      </c>
      <c r="BD37" s="56"/>
      <c r="BE37" s="56"/>
      <c r="BF37" s="189"/>
    </row>
    <row r="38" spans="1:58" ht="23.25" customHeight="1" hidden="1">
      <c r="A38" s="697" t="s">
        <v>269</v>
      </c>
      <c r="B38" s="684">
        <v>11424</v>
      </c>
      <c r="C38" s="670"/>
      <c r="D38" s="433">
        <f t="shared" si="27"/>
        <v>1427.3</v>
      </c>
      <c r="E38" s="50">
        <f t="shared" si="28"/>
        <v>91.1</v>
      </c>
      <c r="F38" s="50">
        <f t="shared" si="23"/>
        <v>91.1</v>
      </c>
      <c r="G38" s="50">
        <f t="shared" si="24"/>
        <v>0</v>
      </c>
      <c r="H38" s="50">
        <f t="shared" si="4"/>
        <v>-1336.2</v>
      </c>
      <c r="I38" s="50">
        <f t="shared" si="5"/>
        <v>6.382680585721292</v>
      </c>
      <c r="J38" s="60"/>
      <c r="K38" s="51">
        <f t="shared" si="6"/>
        <v>91.1</v>
      </c>
      <c r="L38" s="252"/>
      <c r="M38" s="631"/>
      <c r="N38" s="433">
        <f t="shared" si="15"/>
        <v>1427</v>
      </c>
      <c r="O38" s="50">
        <f t="shared" si="16"/>
        <v>91.1</v>
      </c>
      <c r="P38" s="50">
        <f t="shared" si="8"/>
        <v>91.1</v>
      </c>
      <c r="Q38" s="50">
        <f t="shared" si="9"/>
        <v>0</v>
      </c>
      <c r="R38" s="56">
        <f t="shared" si="0"/>
        <v>-1335.9</v>
      </c>
      <c r="S38" s="50">
        <f t="shared" si="1"/>
        <v>6.384022424667133</v>
      </c>
      <c r="T38" s="60"/>
      <c r="U38" s="109"/>
      <c r="V38" s="252"/>
      <c r="W38" s="647"/>
      <c r="X38" s="485">
        <v>1427</v>
      </c>
      <c r="Y38" s="444">
        <v>91.1</v>
      </c>
      <c r="Z38" s="56">
        <f t="shared" si="10"/>
        <v>91.1</v>
      </c>
      <c r="AA38" s="56"/>
      <c r="AB38" s="56">
        <f t="shared" si="17"/>
        <v>-1335.9</v>
      </c>
      <c r="AC38" s="56">
        <f t="shared" si="11"/>
        <v>6.384022424667133</v>
      </c>
      <c r="AD38" s="56"/>
      <c r="AE38" s="56"/>
      <c r="AF38" s="189"/>
      <c r="AG38" s="184"/>
      <c r="AH38" s="462"/>
      <c r="AI38" s="56"/>
      <c r="AJ38" s="56"/>
      <c r="AK38" s="56"/>
      <c r="AL38" s="56"/>
      <c r="AM38" s="56"/>
      <c r="AN38" s="189"/>
      <c r="AO38" s="184"/>
      <c r="AP38" s="462"/>
      <c r="AQ38" s="56"/>
      <c r="AR38" s="56"/>
      <c r="AS38" s="60"/>
      <c r="AT38" s="56"/>
      <c r="AU38" s="56"/>
      <c r="AV38" s="566"/>
      <c r="AW38" s="631"/>
      <c r="AX38" s="433">
        <v>0.3</v>
      </c>
      <c r="AY38" s="50"/>
      <c r="AZ38" s="50">
        <f t="shared" si="14"/>
        <v>0</v>
      </c>
      <c r="BA38" s="50"/>
      <c r="BB38" s="50">
        <f t="shared" si="25"/>
        <v>-0.3</v>
      </c>
      <c r="BC38" s="50">
        <f t="shared" si="26"/>
        <v>0</v>
      </c>
      <c r="BD38" s="56"/>
      <c r="BE38" s="56"/>
      <c r="BF38" s="189"/>
    </row>
    <row r="39" spans="1:58" ht="23.25" customHeight="1" hidden="1">
      <c r="A39" s="697" t="s">
        <v>270</v>
      </c>
      <c r="B39" s="684">
        <v>11425</v>
      </c>
      <c r="C39" s="670"/>
      <c r="D39" s="433">
        <f t="shared" si="27"/>
        <v>173.6</v>
      </c>
      <c r="E39" s="50">
        <f t="shared" si="28"/>
        <v>12.6</v>
      </c>
      <c r="F39" s="50">
        <f t="shared" si="23"/>
        <v>12.6</v>
      </c>
      <c r="G39" s="50">
        <f t="shared" si="24"/>
        <v>0</v>
      </c>
      <c r="H39" s="50">
        <f t="shared" si="4"/>
        <v>-161</v>
      </c>
      <c r="I39" s="50">
        <f t="shared" si="5"/>
        <v>7.258064516129033</v>
      </c>
      <c r="J39" s="60"/>
      <c r="K39" s="51">
        <f t="shared" si="6"/>
        <v>12.6</v>
      </c>
      <c r="L39" s="252"/>
      <c r="M39" s="631"/>
      <c r="N39" s="433">
        <f t="shared" si="15"/>
        <v>173.6</v>
      </c>
      <c r="O39" s="50">
        <f t="shared" si="16"/>
        <v>12.6</v>
      </c>
      <c r="P39" s="50">
        <f t="shared" si="8"/>
        <v>12.6</v>
      </c>
      <c r="Q39" s="50">
        <f t="shared" si="9"/>
        <v>0</v>
      </c>
      <c r="R39" s="56">
        <f t="shared" si="0"/>
        <v>-161</v>
      </c>
      <c r="S39" s="50">
        <f t="shared" si="1"/>
        <v>7.258064516129033</v>
      </c>
      <c r="T39" s="60"/>
      <c r="U39" s="109"/>
      <c r="V39" s="252"/>
      <c r="W39" s="647"/>
      <c r="X39" s="485">
        <v>173.6</v>
      </c>
      <c r="Y39" s="444">
        <v>12.6</v>
      </c>
      <c r="Z39" s="56">
        <f t="shared" si="10"/>
        <v>12.6</v>
      </c>
      <c r="AA39" s="56"/>
      <c r="AB39" s="56">
        <f t="shared" si="17"/>
        <v>-161</v>
      </c>
      <c r="AC39" s="56">
        <f t="shared" si="11"/>
        <v>7.258064516129033</v>
      </c>
      <c r="AD39" s="56"/>
      <c r="AE39" s="56"/>
      <c r="AF39" s="189"/>
      <c r="AG39" s="184"/>
      <c r="AH39" s="462"/>
      <c r="AI39" s="56"/>
      <c r="AJ39" s="56"/>
      <c r="AK39" s="56"/>
      <c r="AL39" s="56"/>
      <c r="AM39" s="56"/>
      <c r="AN39" s="189"/>
      <c r="AO39" s="184"/>
      <c r="AP39" s="462"/>
      <c r="AQ39" s="56"/>
      <c r="AR39" s="56"/>
      <c r="AS39" s="60"/>
      <c r="AT39" s="56"/>
      <c r="AU39" s="56"/>
      <c r="AV39" s="566"/>
      <c r="AW39" s="631"/>
      <c r="AX39" s="433"/>
      <c r="AY39" s="50"/>
      <c r="AZ39" s="50">
        <f t="shared" si="14"/>
        <v>0</v>
      </c>
      <c r="BA39" s="50"/>
      <c r="BB39" s="50">
        <f t="shared" si="25"/>
        <v>0</v>
      </c>
      <c r="BC39" s="50" t="str">
        <f t="shared" si="26"/>
        <v> </v>
      </c>
      <c r="BD39" s="56"/>
      <c r="BE39" s="56"/>
      <c r="BF39" s="189"/>
    </row>
    <row r="40" spans="1:58" ht="30" customHeight="1" hidden="1">
      <c r="A40" s="697" t="s">
        <v>271</v>
      </c>
      <c r="B40" s="684">
        <v>11426</v>
      </c>
      <c r="C40" s="670"/>
      <c r="D40" s="433">
        <f t="shared" si="27"/>
        <v>10.9</v>
      </c>
      <c r="E40" s="50">
        <f t="shared" si="28"/>
        <v>0.7</v>
      </c>
      <c r="F40" s="50">
        <f t="shared" si="23"/>
        <v>0.7</v>
      </c>
      <c r="G40" s="50">
        <f t="shared" si="24"/>
        <v>0</v>
      </c>
      <c r="H40" s="50">
        <f t="shared" si="4"/>
        <v>-10.200000000000001</v>
      </c>
      <c r="I40" s="50">
        <f t="shared" si="5"/>
        <v>6.422018348623852</v>
      </c>
      <c r="J40" s="51">
        <f t="shared" si="19"/>
        <v>0</v>
      </c>
      <c r="K40" s="51">
        <f t="shared" si="6"/>
        <v>0.7</v>
      </c>
      <c r="L40" s="201" t="str">
        <f t="shared" si="7"/>
        <v> </v>
      </c>
      <c r="M40" s="627"/>
      <c r="N40" s="433">
        <f t="shared" si="15"/>
        <v>10.9</v>
      </c>
      <c r="O40" s="50">
        <f t="shared" si="16"/>
        <v>0.7</v>
      </c>
      <c r="P40" s="50">
        <f t="shared" si="8"/>
        <v>0.7</v>
      </c>
      <c r="Q40" s="50">
        <f t="shared" si="9"/>
        <v>0</v>
      </c>
      <c r="R40" s="56">
        <f t="shared" si="0"/>
        <v>-10.200000000000001</v>
      </c>
      <c r="S40" s="50">
        <f t="shared" si="1"/>
        <v>6.422018348623852</v>
      </c>
      <c r="T40" s="51">
        <f aca="true" t="shared" si="29" ref="T40:T75">AD40+AL40+AT40</f>
        <v>0</v>
      </c>
      <c r="U40" s="105">
        <f t="shared" si="21"/>
        <v>0.7</v>
      </c>
      <c r="V40" s="201" t="str">
        <f aca="true" t="shared" si="30" ref="V40:V75">IF(T40&lt;&gt;0,IF(O40/T40*100&lt;0,"&lt;0",IF(O40/T40*100&gt;200,"&gt;200",O40/T40*100))," ")</f>
        <v> </v>
      </c>
      <c r="W40" s="627"/>
      <c r="X40" s="485">
        <v>10.9</v>
      </c>
      <c r="Y40" s="444">
        <v>0.7</v>
      </c>
      <c r="Z40" s="50">
        <f t="shared" si="10"/>
        <v>0.7</v>
      </c>
      <c r="AA40" s="50"/>
      <c r="AB40" s="56">
        <f t="shared" si="17"/>
        <v>-10.200000000000001</v>
      </c>
      <c r="AC40" s="56">
        <f t="shared" si="11"/>
        <v>6.422018348623852</v>
      </c>
      <c r="AD40" s="50">
        <f>AD31-AD42</f>
        <v>0</v>
      </c>
      <c r="AE40" s="50">
        <f aca="true" t="shared" si="31" ref="AE40:AE72">Y40-AD40</f>
        <v>0.7</v>
      </c>
      <c r="AF40" s="189" t="str">
        <f>IF(AD40&lt;&gt;0,IF(Y40/AD40*100&lt;0,"&lt;0",IF(Y40/AD40*100&gt;200,"&gt;200",Y40/AD40*100))," ")</f>
        <v> </v>
      </c>
      <c r="AG40" s="184"/>
      <c r="AH40" s="433">
        <f>AH31-AH42</f>
        <v>0</v>
      </c>
      <c r="AI40" s="50">
        <f>AI31-AI42</f>
        <v>0</v>
      </c>
      <c r="AJ40" s="50">
        <f>AJ31-AJ42</f>
        <v>0</v>
      </c>
      <c r="AK40" s="50" t="str">
        <f>IF(AH40&lt;&gt;0,IF(AI40/AH40*100&lt;0,"&lt;0",IF(AI40/AH40*100&gt;200,"&gt;200",AI40/AH40*100))," ")</f>
        <v> </v>
      </c>
      <c r="AL40" s="50">
        <f>AL31-AL42</f>
        <v>0</v>
      </c>
      <c r="AM40" s="50">
        <f>AI40-AL40</f>
        <v>0</v>
      </c>
      <c r="AN40" s="183" t="str">
        <f>IF(AL40&lt;&gt;0,IF(AI40/AL40*100&lt;0,"&lt;0",IF(AI40/AL40*100&gt;200,"&gt;200",AI40/AL40*100))," ")</f>
        <v> </v>
      </c>
      <c r="AO40" s="182"/>
      <c r="AP40" s="433">
        <f>AP31-AP42</f>
        <v>0</v>
      </c>
      <c r="AQ40" s="50">
        <f>AQ31-AQ42</f>
        <v>0</v>
      </c>
      <c r="AR40" s="50">
        <f>AR31-AR42</f>
        <v>0</v>
      </c>
      <c r="AS40" s="51" t="str">
        <f t="shared" si="12"/>
        <v> </v>
      </c>
      <c r="AT40" s="50">
        <f>AT31-AT42</f>
        <v>0</v>
      </c>
      <c r="AU40" s="50">
        <f aca="true" t="shared" si="32" ref="AU40:AU66">AQ40-AT40</f>
        <v>0</v>
      </c>
      <c r="AV40" s="559" t="str">
        <f t="shared" si="13"/>
        <v> </v>
      </c>
      <c r="AW40" s="627"/>
      <c r="AX40" s="433"/>
      <c r="AY40" s="50"/>
      <c r="AZ40" s="50">
        <f t="shared" si="14"/>
        <v>0</v>
      </c>
      <c r="BA40" s="50"/>
      <c r="BB40" s="50">
        <f t="shared" si="25"/>
        <v>0</v>
      </c>
      <c r="BC40" s="50" t="str">
        <f t="shared" si="26"/>
        <v> </v>
      </c>
      <c r="BD40" s="50">
        <f>BD31-BD42</f>
        <v>0</v>
      </c>
      <c r="BE40" s="50">
        <f aca="true" t="shared" si="33" ref="BE40:BE72">AY40-BD40</f>
        <v>0</v>
      </c>
      <c r="BF40" s="183" t="str">
        <f>IF(BD40&lt;&gt;0,IF(AY40/BD40*100&lt;0,"&lt;0",IF(AY40/BD40*100&gt;200,"&gt;200",AY40/BD40*100))," ")</f>
        <v> </v>
      </c>
    </row>
    <row r="41" spans="1:58" ht="24.75" customHeight="1" hidden="1">
      <c r="A41" s="697" t="s">
        <v>265</v>
      </c>
      <c r="B41" s="684">
        <v>11427</v>
      </c>
      <c r="C41" s="670"/>
      <c r="D41" s="433">
        <f t="shared" si="27"/>
        <v>22.1</v>
      </c>
      <c r="E41" s="50">
        <f t="shared" si="28"/>
        <v>1.6</v>
      </c>
      <c r="F41" s="50">
        <f t="shared" si="23"/>
        <v>1.6</v>
      </c>
      <c r="G41" s="50">
        <f t="shared" si="24"/>
        <v>0</v>
      </c>
      <c r="H41" s="50">
        <f t="shared" si="4"/>
        <v>-20.5</v>
      </c>
      <c r="I41" s="50">
        <f t="shared" si="5"/>
        <v>7.239819004524886</v>
      </c>
      <c r="J41" s="51"/>
      <c r="K41" s="51">
        <f t="shared" si="6"/>
        <v>1.6</v>
      </c>
      <c r="L41" s="201"/>
      <c r="M41" s="627"/>
      <c r="N41" s="433">
        <f t="shared" si="15"/>
        <v>22</v>
      </c>
      <c r="O41" s="50">
        <f t="shared" si="16"/>
        <v>1.6</v>
      </c>
      <c r="P41" s="50">
        <f t="shared" si="8"/>
        <v>1.6</v>
      </c>
      <c r="Q41" s="50">
        <f t="shared" si="9"/>
        <v>0</v>
      </c>
      <c r="R41" s="56">
        <f t="shared" si="0"/>
        <v>-20.4</v>
      </c>
      <c r="S41" s="50">
        <f t="shared" si="1"/>
        <v>7.272727272727273</v>
      </c>
      <c r="T41" s="51"/>
      <c r="U41" s="105"/>
      <c r="V41" s="201"/>
      <c r="W41" s="627"/>
      <c r="X41" s="485">
        <v>22</v>
      </c>
      <c r="Y41" s="444">
        <v>1.6</v>
      </c>
      <c r="Z41" s="50">
        <f t="shared" si="10"/>
        <v>1.6</v>
      </c>
      <c r="AA41" s="50"/>
      <c r="AB41" s="56">
        <f t="shared" si="17"/>
        <v>-20.4</v>
      </c>
      <c r="AC41" s="56">
        <f t="shared" si="11"/>
        <v>7.272727272727273</v>
      </c>
      <c r="AD41" s="50"/>
      <c r="AE41" s="50"/>
      <c r="AF41" s="189"/>
      <c r="AG41" s="184"/>
      <c r="AH41" s="433"/>
      <c r="AI41" s="50"/>
      <c r="AJ41" s="50"/>
      <c r="AK41" s="50"/>
      <c r="AL41" s="50"/>
      <c r="AM41" s="50"/>
      <c r="AN41" s="183"/>
      <c r="AO41" s="182"/>
      <c r="AP41" s="433"/>
      <c r="AQ41" s="50"/>
      <c r="AR41" s="50"/>
      <c r="AS41" s="51"/>
      <c r="AT41" s="50"/>
      <c r="AU41" s="50"/>
      <c r="AV41" s="559"/>
      <c r="AW41" s="627"/>
      <c r="AX41" s="433">
        <v>0.1</v>
      </c>
      <c r="AY41" s="50"/>
      <c r="AZ41" s="50">
        <f t="shared" si="14"/>
        <v>0</v>
      </c>
      <c r="BA41" s="50"/>
      <c r="BB41" s="50">
        <f t="shared" si="25"/>
        <v>-0.1</v>
      </c>
      <c r="BC41" s="50">
        <f t="shared" si="26"/>
        <v>0</v>
      </c>
      <c r="BD41" s="50"/>
      <c r="BE41" s="50"/>
      <c r="BF41" s="183"/>
    </row>
    <row r="42" spans="1:58" ht="23.25" customHeight="1">
      <c r="A42" s="697" t="s">
        <v>20</v>
      </c>
      <c r="B42" s="684">
        <v>11429</v>
      </c>
      <c r="C42" s="433">
        <f t="shared" si="27"/>
        <v>-224.4</v>
      </c>
      <c r="D42" s="433">
        <f t="shared" si="27"/>
        <v>-165</v>
      </c>
      <c r="E42" s="50">
        <f t="shared" si="28"/>
        <v>-167</v>
      </c>
      <c r="F42" s="50">
        <f t="shared" si="23"/>
        <v>-167</v>
      </c>
      <c r="G42" s="50">
        <f t="shared" si="24"/>
        <v>0</v>
      </c>
      <c r="H42" s="50">
        <f t="shared" si="4"/>
        <v>-2</v>
      </c>
      <c r="I42" s="50">
        <f t="shared" si="5"/>
        <v>101.21212121212122</v>
      </c>
      <c r="J42" s="51">
        <f t="shared" si="19"/>
        <v>0</v>
      </c>
      <c r="K42" s="51">
        <f t="shared" si="6"/>
        <v>-167</v>
      </c>
      <c r="L42" s="201" t="str">
        <f t="shared" si="7"/>
        <v> </v>
      </c>
      <c r="M42" s="433">
        <f t="shared" si="15"/>
        <v>-224.4</v>
      </c>
      <c r="N42" s="433">
        <f t="shared" si="15"/>
        <v>-165</v>
      </c>
      <c r="O42" s="50">
        <f t="shared" si="16"/>
        <v>-167</v>
      </c>
      <c r="P42" s="50">
        <f t="shared" si="8"/>
        <v>-167</v>
      </c>
      <c r="Q42" s="50">
        <f t="shared" si="9"/>
        <v>0</v>
      </c>
      <c r="R42" s="50">
        <f t="shared" si="0"/>
        <v>-2</v>
      </c>
      <c r="S42" s="50">
        <f t="shared" si="1"/>
        <v>101.21212121212122</v>
      </c>
      <c r="T42" s="51">
        <f t="shared" si="29"/>
        <v>0</v>
      </c>
      <c r="U42" s="105">
        <f t="shared" si="21"/>
        <v>-167</v>
      </c>
      <c r="V42" s="201" t="str">
        <f t="shared" si="30"/>
        <v> </v>
      </c>
      <c r="W42" s="627">
        <v>-224.4</v>
      </c>
      <c r="X42" s="485">
        <v>-165</v>
      </c>
      <c r="Y42" s="444">
        <v>-167</v>
      </c>
      <c r="Z42" s="50">
        <f t="shared" si="10"/>
        <v>-167</v>
      </c>
      <c r="AA42" s="50"/>
      <c r="AB42" s="50">
        <f t="shared" si="17"/>
        <v>-2</v>
      </c>
      <c r="AC42" s="50">
        <f t="shared" si="11"/>
        <v>101.21212121212122</v>
      </c>
      <c r="AD42" s="50"/>
      <c r="AE42" s="50">
        <f t="shared" si="31"/>
        <v>-167</v>
      </c>
      <c r="AF42" s="183" t="str">
        <f>IF(AD42&lt;&gt;0,IF(Y42/AD42*100&lt;0,"&lt;0",IF(Y42/AD42*100&gt;200,"&gt;200",Y42/AD42*100))," ")</f>
        <v> </v>
      </c>
      <c r="AG42" s="182"/>
      <c r="AH42" s="433"/>
      <c r="AI42" s="50"/>
      <c r="AJ42" s="50">
        <f aca="true" t="shared" si="34" ref="AJ42:AJ52">AI42-AH42</f>
        <v>0</v>
      </c>
      <c r="AK42" s="50" t="str">
        <f>IF(AH42&lt;&gt;0,IF(AI42/AH42*100&lt;0,"&lt;0",IF(AI42/AH42*100&gt;200,"&gt;200",AI42/AH42*100))," ")</f>
        <v> </v>
      </c>
      <c r="AL42" s="50"/>
      <c r="AM42" s="50">
        <f>AI42-AL42</f>
        <v>0</v>
      </c>
      <c r="AN42" s="183" t="str">
        <f>IF(AL42&lt;&gt;0,IF(AI42/AL42*100&lt;0,"&lt;0",IF(AI42/AL42*100&gt;200,"&gt;200",AI42/AL42*100))," ")</f>
        <v> </v>
      </c>
      <c r="AO42" s="182"/>
      <c r="AP42" s="433"/>
      <c r="AQ42" s="50"/>
      <c r="AR42" s="50">
        <f aca="true" t="shared" si="35" ref="AR42:AR52">AQ42-AP42</f>
        <v>0</v>
      </c>
      <c r="AS42" s="51" t="str">
        <f t="shared" si="12"/>
        <v> </v>
      </c>
      <c r="AT42" s="50"/>
      <c r="AU42" s="50">
        <f t="shared" si="32"/>
        <v>0</v>
      </c>
      <c r="AV42" s="559" t="str">
        <f t="shared" si="13"/>
        <v> </v>
      </c>
      <c r="AW42" s="627"/>
      <c r="AX42" s="433"/>
      <c r="AY42" s="50"/>
      <c r="AZ42" s="50">
        <f t="shared" si="14"/>
        <v>0</v>
      </c>
      <c r="BA42" s="50"/>
      <c r="BB42" s="50">
        <f t="shared" si="25"/>
        <v>0</v>
      </c>
      <c r="BC42" s="50" t="str">
        <f t="shared" si="26"/>
        <v> </v>
      </c>
      <c r="BD42" s="50"/>
      <c r="BE42" s="50">
        <f t="shared" si="33"/>
        <v>0</v>
      </c>
      <c r="BF42" s="183" t="str">
        <f>IF(BD42&lt;&gt;0,IF(AY42/BD42*100&lt;0,"&lt;0",IF(AY42/BD42*100&gt;200,"&gt;200",AY42/BD42*100))," ")</f>
        <v> </v>
      </c>
    </row>
    <row r="43" spans="1:58" s="290" customFormat="1" ht="23.25" customHeight="1">
      <c r="A43" s="698" t="s">
        <v>257</v>
      </c>
      <c r="B43" s="699">
        <v>1144</v>
      </c>
      <c r="C43" s="535">
        <f t="shared" si="27"/>
        <v>420.20000000000005</v>
      </c>
      <c r="D43" s="535">
        <f t="shared" si="27"/>
        <v>424.90000000000003</v>
      </c>
      <c r="E43" s="58">
        <f t="shared" si="28"/>
        <v>407.7</v>
      </c>
      <c r="F43" s="58">
        <f t="shared" si="23"/>
        <v>407.7</v>
      </c>
      <c r="G43" s="58">
        <f t="shared" si="24"/>
        <v>0</v>
      </c>
      <c r="H43" s="58">
        <f t="shared" si="4"/>
        <v>-17.200000000000045</v>
      </c>
      <c r="I43" s="58">
        <f t="shared" si="5"/>
        <v>95.95198870322427</v>
      </c>
      <c r="J43" s="284"/>
      <c r="K43" s="284"/>
      <c r="L43" s="285"/>
      <c r="M43" s="535">
        <f t="shared" si="15"/>
        <v>11.6</v>
      </c>
      <c r="N43" s="535">
        <f t="shared" si="15"/>
        <v>11.6</v>
      </c>
      <c r="O43" s="58">
        <f t="shared" si="16"/>
        <v>12.7</v>
      </c>
      <c r="P43" s="58">
        <f t="shared" si="8"/>
        <v>12.7</v>
      </c>
      <c r="Q43" s="58">
        <f t="shared" si="9"/>
        <v>0</v>
      </c>
      <c r="R43" s="58">
        <f t="shared" si="0"/>
        <v>1.0999999999999996</v>
      </c>
      <c r="S43" s="58">
        <f t="shared" si="1"/>
        <v>109.48275862068965</v>
      </c>
      <c r="T43" s="284"/>
      <c r="U43" s="286"/>
      <c r="V43" s="285"/>
      <c r="W43" s="630">
        <v>11.6</v>
      </c>
      <c r="X43" s="596">
        <v>11.6</v>
      </c>
      <c r="Y43" s="446">
        <v>12.7</v>
      </c>
      <c r="Z43" s="287">
        <f t="shared" si="10"/>
        <v>12.7</v>
      </c>
      <c r="AA43" s="287"/>
      <c r="AB43" s="58">
        <f t="shared" si="17"/>
        <v>1.0999999999999996</v>
      </c>
      <c r="AC43" s="58">
        <f t="shared" si="11"/>
        <v>109.48275862068965</v>
      </c>
      <c r="AD43" s="287"/>
      <c r="AE43" s="287"/>
      <c r="AF43" s="288"/>
      <c r="AG43" s="289"/>
      <c r="AH43" s="515"/>
      <c r="AI43" s="287"/>
      <c r="AJ43" s="287"/>
      <c r="AK43" s="287"/>
      <c r="AL43" s="287"/>
      <c r="AM43" s="287"/>
      <c r="AN43" s="288"/>
      <c r="AO43" s="289"/>
      <c r="AP43" s="515"/>
      <c r="AQ43" s="287"/>
      <c r="AR43" s="287"/>
      <c r="AS43" s="284"/>
      <c r="AT43" s="287"/>
      <c r="AU43" s="287"/>
      <c r="AV43" s="568"/>
      <c r="AW43" s="759">
        <v>408.6</v>
      </c>
      <c r="AX43" s="515">
        <v>413.3</v>
      </c>
      <c r="AY43" s="287">
        <v>395</v>
      </c>
      <c r="AZ43" s="287">
        <f t="shared" si="14"/>
        <v>395</v>
      </c>
      <c r="BA43" s="287"/>
      <c r="BB43" s="287">
        <f aca="true" t="shared" si="36" ref="BB43:BB49">AY43-AX43</f>
        <v>-18.30000000000001</v>
      </c>
      <c r="BC43" s="287">
        <f aca="true" t="shared" si="37" ref="BC43:BC49">IF(AX43&lt;&gt;0,IF(AY43/AX43*100&lt;0,"&lt;0",IF(AY43/AX43*100&gt;200,"&gt;200",AY43/AX43*100))," ")</f>
        <v>95.57222356641665</v>
      </c>
      <c r="BD43" s="287"/>
      <c r="BE43" s="287"/>
      <c r="BF43" s="288"/>
    </row>
    <row r="44" spans="1:58" s="290" customFormat="1" ht="33" customHeight="1">
      <c r="A44" s="698" t="s">
        <v>258</v>
      </c>
      <c r="B44" s="699">
        <v>1145</v>
      </c>
      <c r="C44" s="535">
        <f t="shared" si="27"/>
        <v>486.40000000000003</v>
      </c>
      <c r="D44" s="535">
        <f t="shared" si="27"/>
        <v>497</v>
      </c>
      <c r="E44" s="58">
        <f t="shared" si="28"/>
        <v>471.2</v>
      </c>
      <c r="F44" s="58">
        <f t="shared" si="23"/>
        <v>471.2</v>
      </c>
      <c r="G44" s="58">
        <f t="shared" si="24"/>
        <v>0</v>
      </c>
      <c r="H44" s="58">
        <f t="shared" si="4"/>
        <v>-25.80000000000001</v>
      </c>
      <c r="I44" s="58">
        <f t="shared" si="5"/>
        <v>94.80885311871226</v>
      </c>
      <c r="J44" s="284"/>
      <c r="K44" s="284"/>
      <c r="L44" s="285"/>
      <c r="M44" s="535">
        <f t="shared" si="15"/>
        <v>448.1</v>
      </c>
      <c r="N44" s="535">
        <f t="shared" si="15"/>
        <v>458.5</v>
      </c>
      <c r="O44" s="58">
        <f t="shared" si="16"/>
        <v>433.4</v>
      </c>
      <c r="P44" s="58">
        <f t="shared" si="8"/>
        <v>433.4</v>
      </c>
      <c r="Q44" s="58">
        <f t="shared" si="9"/>
        <v>0</v>
      </c>
      <c r="R44" s="58">
        <f t="shared" si="0"/>
        <v>-25.100000000000023</v>
      </c>
      <c r="S44" s="58">
        <f t="shared" si="1"/>
        <v>94.52562704471102</v>
      </c>
      <c r="T44" s="284"/>
      <c r="U44" s="286"/>
      <c r="V44" s="285"/>
      <c r="W44" s="630">
        <v>448.1</v>
      </c>
      <c r="X44" s="596">
        <v>458.5</v>
      </c>
      <c r="Y44" s="446">
        <v>433.4</v>
      </c>
      <c r="Z44" s="287">
        <f t="shared" si="10"/>
        <v>433.4</v>
      </c>
      <c r="AA44" s="287"/>
      <c r="AB44" s="58">
        <f t="shared" si="17"/>
        <v>-25.100000000000023</v>
      </c>
      <c r="AC44" s="58">
        <f t="shared" si="11"/>
        <v>94.52562704471102</v>
      </c>
      <c r="AD44" s="287"/>
      <c r="AE44" s="287"/>
      <c r="AF44" s="288"/>
      <c r="AG44" s="289"/>
      <c r="AH44" s="515"/>
      <c r="AI44" s="287"/>
      <c r="AJ44" s="287"/>
      <c r="AK44" s="287"/>
      <c r="AL44" s="287"/>
      <c r="AM44" s="287"/>
      <c r="AN44" s="288"/>
      <c r="AO44" s="289"/>
      <c r="AP44" s="515"/>
      <c r="AQ44" s="287"/>
      <c r="AR44" s="287"/>
      <c r="AS44" s="284"/>
      <c r="AT44" s="287"/>
      <c r="AU44" s="287"/>
      <c r="AV44" s="568"/>
      <c r="AW44" s="759">
        <v>38.3</v>
      </c>
      <c r="AX44" s="515">
        <v>38.5</v>
      </c>
      <c r="AY44" s="287">
        <v>37.8</v>
      </c>
      <c r="AZ44" s="287">
        <f t="shared" si="14"/>
        <v>37.8</v>
      </c>
      <c r="BA44" s="287"/>
      <c r="BB44" s="287">
        <f t="shared" si="36"/>
        <v>-0.7000000000000028</v>
      </c>
      <c r="BC44" s="287">
        <f t="shared" si="37"/>
        <v>98.18181818181817</v>
      </c>
      <c r="BD44" s="287"/>
      <c r="BE44" s="287"/>
      <c r="BF44" s="288"/>
    </row>
    <row r="45" spans="1:58" s="290" customFormat="1" ht="23.25" customHeight="1">
      <c r="A45" s="698" t="s">
        <v>259</v>
      </c>
      <c r="B45" s="699">
        <v>1146</v>
      </c>
      <c r="C45" s="535">
        <f t="shared" si="27"/>
        <v>833.7</v>
      </c>
      <c r="D45" s="535">
        <f t="shared" si="27"/>
        <v>828.9</v>
      </c>
      <c r="E45" s="58">
        <f t="shared" si="28"/>
        <v>842.7</v>
      </c>
      <c r="F45" s="58">
        <f t="shared" si="23"/>
        <v>842.7</v>
      </c>
      <c r="G45" s="58">
        <f t="shared" si="24"/>
        <v>0</v>
      </c>
      <c r="H45" s="58">
        <f t="shared" si="4"/>
        <v>13.800000000000068</v>
      </c>
      <c r="I45" s="58">
        <f t="shared" si="5"/>
        <v>101.66485703944987</v>
      </c>
      <c r="J45" s="284"/>
      <c r="K45" s="284"/>
      <c r="L45" s="285"/>
      <c r="M45" s="535">
        <f t="shared" si="15"/>
        <v>507.1</v>
      </c>
      <c r="N45" s="535">
        <f t="shared" si="15"/>
        <v>496.9</v>
      </c>
      <c r="O45" s="58">
        <f t="shared" si="16"/>
        <v>475.8</v>
      </c>
      <c r="P45" s="58">
        <f t="shared" si="8"/>
        <v>475.8</v>
      </c>
      <c r="Q45" s="58">
        <f t="shared" si="9"/>
        <v>0</v>
      </c>
      <c r="R45" s="58">
        <f t="shared" si="0"/>
        <v>-21.099999999999966</v>
      </c>
      <c r="S45" s="58">
        <f t="shared" si="1"/>
        <v>95.75367277118133</v>
      </c>
      <c r="T45" s="284"/>
      <c r="U45" s="286"/>
      <c r="V45" s="285"/>
      <c r="W45" s="630">
        <v>507.1</v>
      </c>
      <c r="X45" s="596">
        <v>496.9</v>
      </c>
      <c r="Y45" s="446">
        <v>475.8</v>
      </c>
      <c r="Z45" s="287">
        <f t="shared" si="10"/>
        <v>475.8</v>
      </c>
      <c r="AA45" s="287"/>
      <c r="AB45" s="58">
        <f t="shared" si="17"/>
        <v>-21.099999999999966</v>
      </c>
      <c r="AC45" s="58">
        <f t="shared" si="11"/>
        <v>95.75367277118133</v>
      </c>
      <c r="AD45" s="287"/>
      <c r="AE45" s="287"/>
      <c r="AF45" s="288"/>
      <c r="AG45" s="289"/>
      <c r="AH45" s="515"/>
      <c r="AI45" s="287"/>
      <c r="AJ45" s="287"/>
      <c r="AK45" s="287"/>
      <c r="AL45" s="287"/>
      <c r="AM45" s="287"/>
      <c r="AN45" s="288"/>
      <c r="AO45" s="289"/>
      <c r="AP45" s="515"/>
      <c r="AQ45" s="287"/>
      <c r="AR45" s="287"/>
      <c r="AS45" s="284"/>
      <c r="AT45" s="287"/>
      <c r="AU45" s="287"/>
      <c r="AV45" s="568"/>
      <c r="AW45" s="759">
        <v>326.6</v>
      </c>
      <c r="AX45" s="515">
        <v>332</v>
      </c>
      <c r="AY45" s="287">
        <v>366.9</v>
      </c>
      <c r="AZ45" s="287">
        <f t="shared" si="14"/>
        <v>366.9</v>
      </c>
      <c r="BA45" s="287"/>
      <c r="BB45" s="287">
        <f t="shared" si="36"/>
        <v>34.89999999999998</v>
      </c>
      <c r="BC45" s="287">
        <f t="shared" si="37"/>
        <v>110.51204819277108</v>
      </c>
      <c r="BD45" s="287"/>
      <c r="BE45" s="287"/>
      <c r="BF45" s="288"/>
    </row>
    <row r="46" spans="1:58" ht="30.75" customHeight="1">
      <c r="A46" s="693" t="s">
        <v>48</v>
      </c>
      <c r="B46" s="684" t="s">
        <v>283</v>
      </c>
      <c r="C46" s="433">
        <f t="shared" si="27"/>
        <v>1287.6</v>
      </c>
      <c r="D46" s="433">
        <f t="shared" si="27"/>
        <v>1427</v>
      </c>
      <c r="E46" s="50">
        <f t="shared" si="28"/>
        <v>1451.8</v>
      </c>
      <c r="F46" s="50">
        <f t="shared" si="23"/>
        <v>1451.8</v>
      </c>
      <c r="G46" s="50">
        <f t="shared" si="24"/>
        <v>0</v>
      </c>
      <c r="H46" s="50">
        <f t="shared" si="4"/>
        <v>24.799999999999955</v>
      </c>
      <c r="I46" s="50">
        <f t="shared" si="5"/>
        <v>101.73791170287316</v>
      </c>
      <c r="J46" s="51">
        <f t="shared" si="19"/>
        <v>0</v>
      </c>
      <c r="K46" s="51">
        <f t="shared" si="6"/>
        <v>1451.8</v>
      </c>
      <c r="L46" s="201" t="str">
        <f t="shared" si="7"/>
        <v> </v>
      </c>
      <c r="M46" s="433">
        <f t="shared" si="15"/>
        <v>1287.6</v>
      </c>
      <c r="N46" s="433">
        <f t="shared" si="15"/>
        <v>1427</v>
      </c>
      <c r="O46" s="50">
        <f t="shared" si="16"/>
        <v>1451.8</v>
      </c>
      <c r="P46" s="50">
        <f t="shared" si="8"/>
        <v>1451.8</v>
      </c>
      <c r="Q46" s="50">
        <f t="shared" si="9"/>
        <v>0</v>
      </c>
      <c r="R46" s="50">
        <f t="shared" si="0"/>
        <v>24.799999999999955</v>
      </c>
      <c r="S46" s="50">
        <f t="shared" si="1"/>
        <v>101.73791170287316</v>
      </c>
      <c r="T46" s="51">
        <f t="shared" si="29"/>
        <v>0</v>
      </c>
      <c r="U46" s="105">
        <f t="shared" si="21"/>
        <v>1451.8</v>
      </c>
      <c r="V46" s="201" t="str">
        <f t="shared" si="30"/>
        <v> </v>
      </c>
      <c r="W46" s="485">
        <f>W48+W49</f>
        <v>1287.6</v>
      </c>
      <c r="X46" s="792">
        <f>X48+X49</f>
        <v>1427</v>
      </c>
      <c r="Y46" s="444">
        <f>Y48+Y49</f>
        <v>1451.8</v>
      </c>
      <c r="Z46" s="50">
        <f t="shared" si="10"/>
        <v>1451.8</v>
      </c>
      <c r="AA46" s="50">
        <f>AA48+AA49</f>
        <v>0</v>
      </c>
      <c r="AB46" s="50">
        <f t="shared" si="17"/>
        <v>24.799999999999955</v>
      </c>
      <c r="AC46" s="50">
        <f t="shared" si="11"/>
        <v>101.73791170287316</v>
      </c>
      <c r="AD46" s="50"/>
      <c r="AE46" s="50">
        <f t="shared" si="31"/>
        <v>1451.8</v>
      </c>
      <c r="AF46" s="183" t="str">
        <f>IF(AD46&lt;&gt;0,IF(Y46/AD46*100&lt;0,"&lt;0",IF(Y46/AD46*100&gt;200,"&gt;200",Y46/AD46*100))," ")</f>
        <v> </v>
      </c>
      <c r="AG46" s="182"/>
      <c r="AH46" s="433"/>
      <c r="AI46" s="50"/>
      <c r="AJ46" s="50">
        <f t="shared" si="34"/>
        <v>0</v>
      </c>
      <c r="AK46" s="50" t="str">
        <f>IF(AH46&lt;&gt;0,IF(AI46/AH46*100&lt;0,"&lt;0",IF(AI46/AH46*100&gt;200,"&gt;200",AI46/AH46*100))," ")</f>
        <v> </v>
      </c>
      <c r="AL46" s="50"/>
      <c r="AM46" s="50">
        <f>AI46-AL46</f>
        <v>0</v>
      </c>
      <c r="AN46" s="183" t="str">
        <f>IF(AL46&lt;&gt;0,IF(AI46/AL46*100&lt;0,"&lt;0",IF(AI46/AL46*100&gt;200,"&gt;200",AI46/AL46*100))," ")</f>
        <v> </v>
      </c>
      <c r="AO46" s="182"/>
      <c r="AP46" s="433"/>
      <c r="AQ46" s="50"/>
      <c r="AR46" s="50">
        <f t="shared" si="35"/>
        <v>0</v>
      </c>
      <c r="AS46" s="51" t="str">
        <f t="shared" si="12"/>
        <v> </v>
      </c>
      <c r="AT46" s="50"/>
      <c r="AU46" s="50">
        <f t="shared" si="32"/>
        <v>0</v>
      </c>
      <c r="AV46" s="564" t="str">
        <f t="shared" si="13"/>
        <v> </v>
      </c>
      <c r="AW46" s="627"/>
      <c r="AX46" s="433"/>
      <c r="AY46" s="50"/>
      <c r="AZ46" s="50">
        <f t="shared" si="14"/>
        <v>0</v>
      </c>
      <c r="BA46" s="50"/>
      <c r="BB46" s="56">
        <f t="shared" si="36"/>
        <v>0</v>
      </c>
      <c r="BC46" s="56" t="str">
        <f t="shared" si="37"/>
        <v> </v>
      </c>
      <c r="BD46" s="50"/>
      <c r="BE46" s="50">
        <f t="shared" si="33"/>
        <v>0</v>
      </c>
      <c r="BF46" s="183" t="str">
        <f>IF(BD46&lt;&gt;0,IF(AY46/BD46*100&lt;0,"&lt;0",IF(AY46/BD46*100&gt;200,"&gt;200",AY46/BD46*100))," ")</f>
        <v> </v>
      </c>
    </row>
    <row r="47" spans="1:58" ht="17.25" customHeight="1">
      <c r="A47" s="700" t="s">
        <v>4</v>
      </c>
      <c r="B47" s="684"/>
      <c r="C47" s="670"/>
      <c r="D47" s="433"/>
      <c r="E47" s="50"/>
      <c r="F47" s="50">
        <f t="shared" si="23"/>
        <v>0</v>
      </c>
      <c r="G47" s="50">
        <f t="shared" si="24"/>
        <v>0</v>
      </c>
      <c r="H47" s="50">
        <f t="shared" si="4"/>
        <v>0</v>
      </c>
      <c r="I47" s="50" t="str">
        <f t="shared" si="5"/>
        <v> </v>
      </c>
      <c r="J47" s="51"/>
      <c r="K47" s="51">
        <f t="shared" si="6"/>
        <v>0</v>
      </c>
      <c r="L47" s="201"/>
      <c r="M47" s="627"/>
      <c r="N47" s="433"/>
      <c r="O47" s="50"/>
      <c r="P47" s="50"/>
      <c r="Q47" s="50"/>
      <c r="R47" s="50"/>
      <c r="S47" s="50"/>
      <c r="T47" s="51"/>
      <c r="U47" s="105"/>
      <c r="V47" s="201"/>
      <c r="W47" s="627"/>
      <c r="X47" s="485"/>
      <c r="Y47" s="444"/>
      <c r="Z47" s="50"/>
      <c r="AA47" s="50"/>
      <c r="AB47" s="50"/>
      <c r="AC47" s="50"/>
      <c r="AD47" s="50"/>
      <c r="AE47" s="50"/>
      <c r="AF47" s="183"/>
      <c r="AG47" s="182"/>
      <c r="AH47" s="433"/>
      <c r="AI47" s="50"/>
      <c r="AJ47" s="50"/>
      <c r="AK47" s="50"/>
      <c r="AL47" s="50"/>
      <c r="AM47" s="50"/>
      <c r="AN47" s="183"/>
      <c r="AO47" s="182"/>
      <c r="AP47" s="433"/>
      <c r="AQ47" s="50"/>
      <c r="AR47" s="50"/>
      <c r="AS47" s="51"/>
      <c r="AT47" s="50"/>
      <c r="AU47" s="50"/>
      <c r="AV47" s="564"/>
      <c r="AW47" s="627"/>
      <c r="AX47" s="433"/>
      <c r="AY47" s="50"/>
      <c r="AZ47" s="50"/>
      <c r="BA47" s="50"/>
      <c r="BB47" s="56"/>
      <c r="BC47" s="56"/>
      <c r="BD47" s="50"/>
      <c r="BE47" s="50"/>
      <c r="BF47" s="183"/>
    </row>
    <row r="48" spans="1:58" ht="24.75" customHeight="1">
      <c r="A48" s="701" t="s">
        <v>260</v>
      </c>
      <c r="B48" s="689">
        <v>1151</v>
      </c>
      <c r="C48" s="433">
        <f aca="true" t="shared" si="38" ref="C48:D57">M48+AW48</f>
        <v>854.6</v>
      </c>
      <c r="D48" s="433">
        <f t="shared" si="38"/>
        <v>972.6</v>
      </c>
      <c r="E48" s="50">
        <f aca="true" t="shared" si="39" ref="E48:E57">O48+AY48</f>
        <v>983.1</v>
      </c>
      <c r="F48" s="50">
        <f t="shared" si="23"/>
        <v>983.1</v>
      </c>
      <c r="G48" s="50">
        <f t="shared" si="24"/>
        <v>0</v>
      </c>
      <c r="H48" s="50">
        <f t="shared" si="4"/>
        <v>10.5</v>
      </c>
      <c r="I48" s="50">
        <f t="shared" si="5"/>
        <v>101.07958050586059</v>
      </c>
      <c r="J48" s="51"/>
      <c r="K48" s="51">
        <f t="shared" si="6"/>
        <v>983.1</v>
      </c>
      <c r="L48" s="201"/>
      <c r="M48" s="433">
        <f t="shared" si="15"/>
        <v>854.6</v>
      </c>
      <c r="N48" s="433">
        <f t="shared" si="15"/>
        <v>972.6</v>
      </c>
      <c r="O48" s="50">
        <f t="shared" si="16"/>
        <v>983.1</v>
      </c>
      <c r="P48" s="50">
        <f t="shared" si="8"/>
        <v>983.1</v>
      </c>
      <c r="Q48" s="50">
        <f t="shared" si="9"/>
        <v>0</v>
      </c>
      <c r="R48" s="50">
        <f t="shared" si="0"/>
        <v>10.5</v>
      </c>
      <c r="S48" s="50">
        <f t="shared" si="1"/>
        <v>101.07958050586059</v>
      </c>
      <c r="T48" s="51"/>
      <c r="U48" s="105"/>
      <c r="V48" s="201"/>
      <c r="W48" s="627">
        <v>854.6</v>
      </c>
      <c r="X48" s="485">
        <v>972.6</v>
      </c>
      <c r="Y48" s="444">
        <v>983.1</v>
      </c>
      <c r="Z48" s="50">
        <f t="shared" si="10"/>
        <v>983.1</v>
      </c>
      <c r="AA48" s="50"/>
      <c r="AB48" s="50">
        <f t="shared" si="17"/>
        <v>10.5</v>
      </c>
      <c r="AC48" s="50">
        <f t="shared" si="11"/>
        <v>101.07958050586059</v>
      </c>
      <c r="AD48" s="50"/>
      <c r="AE48" s="50"/>
      <c r="AF48" s="183"/>
      <c r="AG48" s="182"/>
      <c r="AH48" s="433"/>
      <c r="AI48" s="50"/>
      <c r="AJ48" s="50"/>
      <c r="AK48" s="50"/>
      <c r="AL48" s="50"/>
      <c r="AM48" s="50"/>
      <c r="AN48" s="183"/>
      <c r="AO48" s="182"/>
      <c r="AP48" s="433"/>
      <c r="AQ48" s="50"/>
      <c r="AR48" s="50"/>
      <c r="AS48" s="51"/>
      <c r="AT48" s="50"/>
      <c r="AU48" s="50"/>
      <c r="AV48" s="564"/>
      <c r="AW48" s="627"/>
      <c r="AX48" s="433"/>
      <c r="AY48" s="50"/>
      <c r="AZ48" s="50">
        <f t="shared" si="14"/>
        <v>0</v>
      </c>
      <c r="BA48" s="50"/>
      <c r="BB48" s="56">
        <f t="shared" si="36"/>
        <v>0</v>
      </c>
      <c r="BC48" s="56" t="str">
        <f t="shared" si="37"/>
        <v> </v>
      </c>
      <c r="BD48" s="50"/>
      <c r="BE48" s="50"/>
      <c r="BF48" s="183"/>
    </row>
    <row r="49" spans="1:58" ht="31.5" customHeight="1">
      <c r="A49" s="701" t="s">
        <v>261</v>
      </c>
      <c r="B49" s="689">
        <v>1156</v>
      </c>
      <c r="C49" s="433">
        <f t="shared" si="38"/>
        <v>433</v>
      </c>
      <c r="D49" s="433">
        <f t="shared" si="38"/>
        <v>454.4</v>
      </c>
      <c r="E49" s="50">
        <f t="shared" si="39"/>
        <v>468.7</v>
      </c>
      <c r="F49" s="50">
        <f t="shared" si="23"/>
        <v>468.7</v>
      </c>
      <c r="G49" s="50">
        <f t="shared" si="24"/>
        <v>0</v>
      </c>
      <c r="H49" s="50">
        <f t="shared" si="4"/>
        <v>14.300000000000011</v>
      </c>
      <c r="I49" s="50">
        <f t="shared" si="5"/>
        <v>103.14700704225352</v>
      </c>
      <c r="J49" s="51"/>
      <c r="K49" s="51">
        <f t="shared" si="6"/>
        <v>468.7</v>
      </c>
      <c r="L49" s="201"/>
      <c r="M49" s="433">
        <f t="shared" si="15"/>
        <v>433</v>
      </c>
      <c r="N49" s="433">
        <f t="shared" si="15"/>
        <v>454.4</v>
      </c>
      <c r="O49" s="50">
        <f t="shared" si="16"/>
        <v>468.7</v>
      </c>
      <c r="P49" s="50">
        <f t="shared" si="8"/>
        <v>468.7</v>
      </c>
      <c r="Q49" s="50">
        <f t="shared" si="9"/>
        <v>0</v>
      </c>
      <c r="R49" s="50">
        <f t="shared" si="0"/>
        <v>14.300000000000011</v>
      </c>
      <c r="S49" s="50">
        <f t="shared" si="1"/>
        <v>103.14700704225352</v>
      </c>
      <c r="T49" s="51"/>
      <c r="U49" s="105"/>
      <c r="V49" s="201"/>
      <c r="W49" s="627">
        <v>433</v>
      </c>
      <c r="X49" s="485">
        <v>454.4</v>
      </c>
      <c r="Y49" s="444">
        <v>468.7</v>
      </c>
      <c r="Z49" s="50">
        <f t="shared" si="10"/>
        <v>468.7</v>
      </c>
      <c r="AA49" s="50"/>
      <c r="AB49" s="50">
        <f t="shared" si="17"/>
        <v>14.300000000000011</v>
      </c>
      <c r="AC49" s="50">
        <f t="shared" si="11"/>
        <v>103.14700704225352</v>
      </c>
      <c r="AD49" s="50"/>
      <c r="AE49" s="50"/>
      <c r="AF49" s="183"/>
      <c r="AG49" s="182"/>
      <c r="AH49" s="433"/>
      <c r="AI49" s="50"/>
      <c r="AJ49" s="50"/>
      <c r="AK49" s="50"/>
      <c r="AL49" s="50"/>
      <c r="AM49" s="50"/>
      <c r="AN49" s="183"/>
      <c r="AO49" s="182"/>
      <c r="AP49" s="433"/>
      <c r="AQ49" s="50"/>
      <c r="AR49" s="50"/>
      <c r="AS49" s="51"/>
      <c r="AT49" s="50"/>
      <c r="AU49" s="50"/>
      <c r="AV49" s="564"/>
      <c r="AW49" s="627"/>
      <c r="AX49" s="433"/>
      <c r="AY49" s="50"/>
      <c r="AZ49" s="50">
        <f t="shared" si="14"/>
        <v>0</v>
      </c>
      <c r="BA49" s="50"/>
      <c r="BB49" s="56">
        <f t="shared" si="36"/>
        <v>0</v>
      </c>
      <c r="BC49" s="56" t="str">
        <f t="shared" si="37"/>
        <v> </v>
      </c>
      <c r="BD49" s="50"/>
      <c r="BE49" s="50"/>
      <c r="BF49" s="183"/>
    </row>
    <row r="50" spans="1:58" s="409" customFormat="1" ht="26.25" customHeight="1">
      <c r="A50" s="702" t="s">
        <v>67</v>
      </c>
      <c r="B50" s="703">
        <v>12</v>
      </c>
      <c r="C50" s="536">
        <f t="shared" si="38"/>
        <v>13462.6</v>
      </c>
      <c r="D50" s="536">
        <f t="shared" si="38"/>
        <v>13254.1</v>
      </c>
      <c r="E50" s="407">
        <f t="shared" si="39"/>
        <v>13271.099999999999</v>
      </c>
      <c r="F50" s="407">
        <f t="shared" si="23"/>
        <v>13271.099999999999</v>
      </c>
      <c r="G50" s="407">
        <f t="shared" si="24"/>
        <v>0</v>
      </c>
      <c r="H50" s="407">
        <f t="shared" si="4"/>
        <v>16.99999999999818</v>
      </c>
      <c r="I50" s="407">
        <f t="shared" si="5"/>
        <v>100.12826219811227</v>
      </c>
      <c r="J50" s="63">
        <f t="shared" si="19"/>
        <v>0</v>
      </c>
      <c r="K50" s="63">
        <f t="shared" si="6"/>
        <v>13271.099999999999</v>
      </c>
      <c r="L50" s="254" t="str">
        <f t="shared" si="7"/>
        <v> </v>
      </c>
      <c r="M50" s="536">
        <f t="shared" si="15"/>
        <v>13462.6</v>
      </c>
      <c r="N50" s="536">
        <f t="shared" si="15"/>
        <v>13254.1</v>
      </c>
      <c r="O50" s="407">
        <f t="shared" si="16"/>
        <v>13271.099999999999</v>
      </c>
      <c r="P50" s="407">
        <f t="shared" si="8"/>
        <v>13271.099999999999</v>
      </c>
      <c r="Q50" s="407">
        <f t="shared" si="9"/>
        <v>0</v>
      </c>
      <c r="R50" s="407">
        <f t="shared" si="0"/>
        <v>16.99999999999818</v>
      </c>
      <c r="S50" s="407">
        <f t="shared" si="1"/>
        <v>100.12826219811227</v>
      </c>
      <c r="T50" s="63">
        <f t="shared" si="29"/>
        <v>0</v>
      </c>
      <c r="U50" s="111">
        <f t="shared" si="21"/>
        <v>13271.099999999999</v>
      </c>
      <c r="V50" s="254" t="str">
        <f t="shared" si="30"/>
        <v> </v>
      </c>
      <c r="W50" s="633"/>
      <c r="X50" s="607">
        <f>X51+X52</f>
        <v>0</v>
      </c>
      <c r="Y50" s="448">
        <f>Y51+Y52</f>
        <v>0</v>
      </c>
      <c r="Z50" s="407">
        <f t="shared" si="10"/>
        <v>0</v>
      </c>
      <c r="AA50" s="407">
        <f>AA51+AA52</f>
        <v>0</v>
      </c>
      <c r="AB50" s="407">
        <f t="shared" si="17"/>
        <v>0</v>
      </c>
      <c r="AC50" s="407" t="str">
        <f t="shared" si="11"/>
        <v> </v>
      </c>
      <c r="AD50" s="47">
        <f>AD51+AD52</f>
        <v>0</v>
      </c>
      <c r="AE50" s="47">
        <f t="shared" si="31"/>
        <v>0</v>
      </c>
      <c r="AF50" s="247" t="str">
        <f>IF(AD50&lt;&gt;0,IF(Y50/AD50*100&lt;0,"&lt;0",IF(Y50/AD50*100&gt;200,"&gt;200",Y50/AD50*100))," ")</f>
        <v> </v>
      </c>
      <c r="AG50" s="536">
        <f>AG51+AG52</f>
        <v>10202.6</v>
      </c>
      <c r="AH50" s="536">
        <f>AH51+AH52</f>
        <v>9994.1</v>
      </c>
      <c r="AI50" s="407">
        <f>AI51+AI52</f>
        <v>10030.9</v>
      </c>
      <c r="AJ50" s="407">
        <f t="shared" si="34"/>
        <v>36.79999999999927</v>
      </c>
      <c r="AK50" s="157">
        <f aca="true" t="shared" si="40" ref="AK50:AK56">IF(AH50&lt;&gt;0,IF(AI50/AH50*100&lt;0,"&lt;0",IF(AI50/AH50*100&gt;200,"&gt;200",AI50/AH50*100))," ")</f>
        <v>100.36821724817642</v>
      </c>
      <c r="AL50" s="407"/>
      <c r="AM50" s="157">
        <f aca="true" t="shared" si="41" ref="AM50:AM56">AI50-AL50</f>
        <v>10030.9</v>
      </c>
      <c r="AN50" s="408"/>
      <c r="AO50" s="536">
        <f>AO51+AO52</f>
        <v>3260</v>
      </c>
      <c r="AP50" s="536">
        <f>AP51+AP52</f>
        <v>3260</v>
      </c>
      <c r="AQ50" s="407">
        <f>AQ51+AQ52</f>
        <v>3240.2</v>
      </c>
      <c r="AR50" s="407">
        <f t="shared" si="35"/>
        <v>-19.800000000000182</v>
      </c>
      <c r="AS50" s="63">
        <f t="shared" si="12"/>
        <v>99.39263803680981</v>
      </c>
      <c r="AT50" s="407"/>
      <c r="AU50" s="407">
        <f t="shared" si="32"/>
        <v>3240.2</v>
      </c>
      <c r="AV50" s="569" t="str">
        <f t="shared" si="13"/>
        <v> </v>
      </c>
      <c r="AW50" s="633"/>
      <c r="AX50" s="536">
        <f>AX51+AX52</f>
        <v>0</v>
      </c>
      <c r="AY50" s="407">
        <f>AY51+AY52</f>
        <v>0</v>
      </c>
      <c r="AZ50" s="407">
        <f t="shared" si="14"/>
        <v>0</v>
      </c>
      <c r="BA50" s="407">
        <f>BA51+BA52</f>
        <v>0</v>
      </c>
      <c r="BB50" s="407">
        <f>AY50-AX50</f>
        <v>0</v>
      </c>
      <c r="BC50" s="157" t="str">
        <f aca="true" t="shared" si="42" ref="BC50:BC124">IF(AX50&lt;&gt;0,IF(AY50/AX50*100&lt;0,"&lt;0",IF(AY50/AX50*100&gt;200,"&gt;200",AY50/AX50*100))," ")</f>
        <v> </v>
      </c>
      <c r="BD50" s="407">
        <f>BD51+BD52</f>
        <v>0</v>
      </c>
      <c r="BE50" s="407">
        <f t="shared" si="33"/>
        <v>0</v>
      </c>
      <c r="BF50" s="408"/>
    </row>
    <row r="51" spans="1:58" ht="22.5" customHeight="1">
      <c r="A51" s="697" t="s">
        <v>14</v>
      </c>
      <c r="B51" s="684">
        <v>121</v>
      </c>
      <c r="C51" s="433">
        <f t="shared" si="38"/>
        <v>10202.6</v>
      </c>
      <c r="D51" s="433">
        <f t="shared" si="38"/>
        <v>9994.1</v>
      </c>
      <c r="E51" s="50">
        <f t="shared" si="39"/>
        <v>10030.9</v>
      </c>
      <c r="F51" s="50">
        <f t="shared" si="23"/>
        <v>10030.9</v>
      </c>
      <c r="G51" s="50">
        <f t="shared" si="24"/>
        <v>0</v>
      </c>
      <c r="H51" s="50">
        <f t="shared" si="4"/>
        <v>36.79999999999927</v>
      </c>
      <c r="I51" s="50">
        <f t="shared" si="5"/>
        <v>100.36821724817642</v>
      </c>
      <c r="J51" s="61">
        <f t="shared" si="19"/>
        <v>0</v>
      </c>
      <c r="K51" s="61">
        <f t="shared" si="6"/>
        <v>10030.9</v>
      </c>
      <c r="L51" s="253" t="str">
        <f t="shared" si="7"/>
        <v> </v>
      </c>
      <c r="M51" s="433">
        <f t="shared" si="15"/>
        <v>10202.6</v>
      </c>
      <c r="N51" s="433">
        <f t="shared" si="15"/>
        <v>9994.1</v>
      </c>
      <c r="O51" s="50">
        <f t="shared" si="16"/>
        <v>10030.9</v>
      </c>
      <c r="P51" s="50">
        <f t="shared" si="8"/>
        <v>10030.9</v>
      </c>
      <c r="Q51" s="50">
        <f t="shared" si="9"/>
        <v>0</v>
      </c>
      <c r="R51" s="50">
        <f t="shared" si="0"/>
        <v>36.79999999999927</v>
      </c>
      <c r="S51" s="50">
        <f t="shared" si="1"/>
        <v>100.36821724817642</v>
      </c>
      <c r="T51" s="61">
        <f t="shared" si="29"/>
        <v>0</v>
      </c>
      <c r="U51" s="110">
        <f t="shared" si="21"/>
        <v>10030.9</v>
      </c>
      <c r="V51" s="253" t="str">
        <f t="shared" si="30"/>
        <v> </v>
      </c>
      <c r="W51" s="632"/>
      <c r="X51" s="485"/>
      <c r="Y51" s="444"/>
      <c r="Z51" s="50">
        <f t="shared" si="10"/>
        <v>0</v>
      </c>
      <c r="AA51" s="50"/>
      <c r="AB51" s="50">
        <f t="shared" si="17"/>
        <v>0</v>
      </c>
      <c r="AC51" s="50" t="str">
        <f t="shared" si="11"/>
        <v> </v>
      </c>
      <c r="AD51" s="50"/>
      <c r="AE51" s="50">
        <f t="shared" si="31"/>
        <v>0</v>
      </c>
      <c r="AF51" s="183" t="str">
        <f>IF(AD51&lt;&gt;0,IF(Y51/AD51*100&lt;0,"&lt;0",IF(Y51/AD51*100&gt;200,"&gt;200",Y51/AD51*100))," ")</f>
        <v> </v>
      </c>
      <c r="AG51" s="662">
        <v>10202.6</v>
      </c>
      <c r="AH51" s="617">
        <v>9994.1</v>
      </c>
      <c r="AI51" s="65">
        <v>10030.9</v>
      </c>
      <c r="AJ51" s="50">
        <f t="shared" si="34"/>
        <v>36.79999999999927</v>
      </c>
      <c r="AK51" s="50">
        <f t="shared" si="40"/>
        <v>100.36821724817642</v>
      </c>
      <c r="AL51" s="66"/>
      <c r="AM51" s="50">
        <f t="shared" si="41"/>
        <v>10030.9</v>
      </c>
      <c r="AN51" s="183" t="str">
        <f>IF(AL51&lt;&gt;0,IF(AI51/AL51*100&lt;0,"&lt;0",IF(AI51/AL51*100&gt;200,"&gt;200",AI51/AL51*100))," ")</f>
        <v> </v>
      </c>
      <c r="AO51" s="182"/>
      <c r="AP51" s="433"/>
      <c r="AQ51" s="50"/>
      <c r="AR51" s="50">
        <f t="shared" si="35"/>
        <v>0</v>
      </c>
      <c r="AS51" s="61" t="str">
        <f t="shared" si="12"/>
        <v> </v>
      </c>
      <c r="AT51" s="50"/>
      <c r="AU51" s="50">
        <f t="shared" si="32"/>
        <v>0</v>
      </c>
      <c r="AV51" s="567" t="str">
        <f t="shared" si="13"/>
        <v> </v>
      </c>
      <c r="AW51" s="632"/>
      <c r="AX51" s="433"/>
      <c r="AY51" s="50"/>
      <c r="AZ51" s="50">
        <f t="shared" si="14"/>
        <v>0</v>
      </c>
      <c r="BA51" s="50"/>
      <c r="BB51" s="50">
        <f>AY51-AX51</f>
        <v>0</v>
      </c>
      <c r="BC51" s="56" t="str">
        <f t="shared" si="42"/>
        <v> </v>
      </c>
      <c r="BD51" s="50"/>
      <c r="BE51" s="50">
        <f t="shared" si="33"/>
        <v>0</v>
      </c>
      <c r="BF51" s="183" t="str">
        <f>IF(BD51&lt;&gt;0,IF(AY51/BD51*100&lt;0,"&lt;0",IF(AY51/BD51*100&gt;200,"&gt;200",AY51/BD51*100))," ")</f>
        <v> </v>
      </c>
    </row>
    <row r="52" spans="1:58" ht="25.5" customHeight="1">
      <c r="A52" s="697" t="s">
        <v>15</v>
      </c>
      <c r="B52" s="684">
        <v>122</v>
      </c>
      <c r="C52" s="433">
        <f t="shared" si="38"/>
        <v>3260</v>
      </c>
      <c r="D52" s="433">
        <f t="shared" si="38"/>
        <v>3260</v>
      </c>
      <c r="E52" s="50">
        <f t="shared" si="39"/>
        <v>3240.2</v>
      </c>
      <c r="F52" s="50">
        <f t="shared" si="23"/>
        <v>3240.2</v>
      </c>
      <c r="G52" s="50">
        <f t="shared" si="24"/>
        <v>0</v>
      </c>
      <c r="H52" s="50">
        <f t="shared" si="4"/>
        <v>-19.800000000000182</v>
      </c>
      <c r="I52" s="50">
        <f t="shared" si="5"/>
        <v>99.39263803680981</v>
      </c>
      <c r="J52" s="61">
        <f t="shared" si="19"/>
        <v>0</v>
      </c>
      <c r="K52" s="61">
        <f t="shared" si="6"/>
        <v>3240.2</v>
      </c>
      <c r="L52" s="253" t="str">
        <f t="shared" si="7"/>
        <v> </v>
      </c>
      <c r="M52" s="433">
        <f t="shared" si="15"/>
        <v>3260</v>
      </c>
      <c r="N52" s="433">
        <f t="shared" si="15"/>
        <v>3260</v>
      </c>
      <c r="O52" s="50">
        <f t="shared" si="16"/>
        <v>3240.2</v>
      </c>
      <c r="P52" s="50">
        <f t="shared" si="8"/>
        <v>3240.2</v>
      </c>
      <c r="Q52" s="50">
        <f t="shared" si="9"/>
        <v>0</v>
      </c>
      <c r="R52" s="50">
        <f t="shared" si="0"/>
        <v>-19.800000000000182</v>
      </c>
      <c r="S52" s="50">
        <f t="shared" si="1"/>
        <v>99.39263803680981</v>
      </c>
      <c r="T52" s="61">
        <f t="shared" si="29"/>
        <v>0</v>
      </c>
      <c r="U52" s="110">
        <f t="shared" si="21"/>
        <v>3240.2</v>
      </c>
      <c r="V52" s="253" t="str">
        <f t="shared" si="30"/>
        <v> </v>
      </c>
      <c r="W52" s="632"/>
      <c r="X52" s="485"/>
      <c r="Y52" s="444"/>
      <c r="Z52" s="50">
        <f t="shared" si="10"/>
        <v>0</v>
      </c>
      <c r="AA52" s="50"/>
      <c r="AB52" s="50">
        <f t="shared" si="17"/>
        <v>0</v>
      </c>
      <c r="AC52" s="50" t="str">
        <f t="shared" si="11"/>
        <v> </v>
      </c>
      <c r="AD52" s="50"/>
      <c r="AE52" s="50">
        <f t="shared" si="31"/>
        <v>0</v>
      </c>
      <c r="AF52" s="183" t="str">
        <f>IF(AD52&lt;&gt;0,IF(Y52/AD52*100&lt;0,"&lt;0",IF(Y52/AD52*100&gt;200,"&gt;200",Y52/AD52*100))," ")</f>
        <v> </v>
      </c>
      <c r="AG52" s="182"/>
      <c r="AH52" s="433"/>
      <c r="AI52" s="50"/>
      <c r="AJ52" s="50">
        <f t="shared" si="34"/>
        <v>0</v>
      </c>
      <c r="AK52" s="50" t="str">
        <f t="shared" si="40"/>
        <v> </v>
      </c>
      <c r="AL52" s="50"/>
      <c r="AM52" s="50">
        <f t="shared" si="41"/>
        <v>0</v>
      </c>
      <c r="AN52" s="183" t="str">
        <f>IF(AL52&lt;&gt;0,IF(AI52/AL52*100&lt;0,"&lt;0",IF(AI52/AL52*100&gt;200,"&gt;200",AI52/AL52*100))," ")</f>
        <v> </v>
      </c>
      <c r="AO52" s="662">
        <v>3260</v>
      </c>
      <c r="AP52" s="617">
        <v>3260</v>
      </c>
      <c r="AQ52" s="65">
        <v>3240.2</v>
      </c>
      <c r="AR52" s="50">
        <f t="shared" si="35"/>
        <v>-19.800000000000182</v>
      </c>
      <c r="AS52" s="61">
        <f t="shared" si="12"/>
        <v>99.39263803680981</v>
      </c>
      <c r="AT52" s="66"/>
      <c r="AU52" s="50">
        <f t="shared" si="32"/>
        <v>3240.2</v>
      </c>
      <c r="AV52" s="567" t="str">
        <f t="shared" si="13"/>
        <v> </v>
      </c>
      <c r="AW52" s="632"/>
      <c r="AX52" s="433"/>
      <c r="AY52" s="50"/>
      <c r="AZ52" s="50">
        <f t="shared" si="14"/>
        <v>0</v>
      </c>
      <c r="BA52" s="50"/>
      <c r="BB52" s="50">
        <f>AY52-AX52</f>
        <v>0</v>
      </c>
      <c r="BC52" s="56" t="str">
        <f t="shared" si="42"/>
        <v> </v>
      </c>
      <c r="BD52" s="50"/>
      <c r="BE52" s="50">
        <f t="shared" si="33"/>
        <v>0</v>
      </c>
      <c r="BF52" s="183" t="str">
        <f>IF(BD52&lt;&gt;0,IF(AY52/BD52*100&lt;0,"&lt;0",IF(AY52/BD52*100&gt;200,"&gt;200",AY52/BD52*100))," ")</f>
        <v> </v>
      </c>
    </row>
    <row r="53" spans="1:58" s="20" customFormat="1" ht="23.25" customHeight="1">
      <c r="A53" s="704" t="s">
        <v>54</v>
      </c>
      <c r="B53" s="680">
        <v>13</v>
      </c>
      <c r="C53" s="532">
        <f t="shared" si="38"/>
        <v>3759.2</v>
      </c>
      <c r="D53" s="532">
        <f t="shared" si="38"/>
        <v>2174.7</v>
      </c>
      <c r="E53" s="47">
        <f t="shared" si="39"/>
        <v>1373</v>
      </c>
      <c r="F53" s="47">
        <f t="shared" si="23"/>
        <v>953.3</v>
      </c>
      <c r="G53" s="47">
        <f t="shared" si="24"/>
        <v>419.7</v>
      </c>
      <c r="H53" s="47">
        <f t="shared" si="4"/>
        <v>-801.6999999999998</v>
      </c>
      <c r="I53" s="47">
        <f t="shared" si="5"/>
        <v>63.13514507748196</v>
      </c>
      <c r="J53" s="48">
        <f t="shared" si="19"/>
        <v>0</v>
      </c>
      <c r="K53" s="48">
        <f t="shared" si="6"/>
        <v>1373</v>
      </c>
      <c r="L53" s="248" t="str">
        <f t="shared" si="7"/>
        <v> </v>
      </c>
      <c r="M53" s="532">
        <f t="shared" si="15"/>
        <v>3655.5</v>
      </c>
      <c r="N53" s="532">
        <f t="shared" si="15"/>
        <v>2068.2</v>
      </c>
      <c r="O53" s="47">
        <f t="shared" si="16"/>
        <v>1276.5</v>
      </c>
      <c r="P53" s="47">
        <f t="shared" si="8"/>
        <v>952</v>
      </c>
      <c r="Q53" s="47">
        <f t="shared" si="9"/>
        <v>324.5</v>
      </c>
      <c r="R53" s="47">
        <f t="shared" si="0"/>
        <v>-791.6999999999998</v>
      </c>
      <c r="S53" s="47">
        <f t="shared" si="1"/>
        <v>61.720336524514074</v>
      </c>
      <c r="T53" s="48">
        <f t="shared" si="29"/>
        <v>0</v>
      </c>
      <c r="U53" s="104">
        <f t="shared" si="21"/>
        <v>1276.5</v>
      </c>
      <c r="V53" s="248" t="str">
        <f t="shared" si="30"/>
        <v> </v>
      </c>
      <c r="W53" s="604">
        <f>W54+W55</f>
        <v>3655.5</v>
      </c>
      <c r="X53" s="794">
        <f>X54+X55</f>
        <v>2068.2</v>
      </c>
      <c r="Y53" s="443">
        <f>Y54+Y55</f>
        <v>1276.5</v>
      </c>
      <c r="Z53" s="47">
        <f t="shared" si="10"/>
        <v>952</v>
      </c>
      <c r="AA53" s="47">
        <f>AA54+AA55</f>
        <v>324.5</v>
      </c>
      <c r="AB53" s="47">
        <f t="shared" si="17"/>
        <v>-791.6999999999998</v>
      </c>
      <c r="AC53" s="47">
        <f t="shared" si="11"/>
        <v>61.720336524514074</v>
      </c>
      <c r="AD53" s="67">
        <f>AD54+AD55</f>
        <v>0</v>
      </c>
      <c r="AE53" s="67">
        <f t="shared" si="31"/>
        <v>1276.5</v>
      </c>
      <c r="AF53" s="242"/>
      <c r="AG53" s="241"/>
      <c r="AH53" s="618">
        <f>AH54+AH55</f>
        <v>0</v>
      </c>
      <c r="AI53" s="67">
        <f>AI54+AI55</f>
        <v>0</v>
      </c>
      <c r="AJ53" s="67">
        <f>AJ54+AJ55</f>
        <v>0</v>
      </c>
      <c r="AK53" s="157" t="str">
        <f t="shared" si="40"/>
        <v> </v>
      </c>
      <c r="AL53" s="67">
        <f>AL54+AL55</f>
        <v>0</v>
      </c>
      <c r="AM53" s="157">
        <f t="shared" si="41"/>
        <v>0</v>
      </c>
      <c r="AN53" s="242"/>
      <c r="AO53" s="241"/>
      <c r="AP53" s="618">
        <f>AP54+AP55</f>
        <v>0</v>
      </c>
      <c r="AQ53" s="67">
        <f>AQ54+AQ55</f>
        <v>0</v>
      </c>
      <c r="AR53" s="67">
        <f>AR54+AR55</f>
        <v>0</v>
      </c>
      <c r="AS53" s="48" t="str">
        <f t="shared" si="12"/>
        <v> </v>
      </c>
      <c r="AT53" s="67">
        <f>AT54+AT55</f>
        <v>0</v>
      </c>
      <c r="AU53" s="67">
        <f t="shared" si="32"/>
        <v>0</v>
      </c>
      <c r="AV53" s="570" t="str">
        <f t="shared" si="13"/>
        <v> </v>
      </c>
      <c r="AW53" s="180">
        <f>AW54+AW55</f>
        <v>103.69999999999999</v>
      </c>
      <c r="AX53" s="532">
        <f>AX54+AX55</f>
        <v>106.5</v>
      </c>
      <c r="AY53" s="47">
        <f>AY54+AY55</f>
        <v>96.5</v>
      </c>
      <c r="AZ53" s="47">
        <f t="shared" si="14"/>
        <v>1.2999999999999972</v>
      </c>
      <c r="BA53" s="47">
        <f>BA54+BA55</f>
        <v>95.2</v>
      </c>
      <c r="BB53" s="73">
        <f>AY53-AX53</f>
        <v>-10</v>
      </c>
      <c r="BC53" s="73">
        <f t="shared" si="42"/>
        <v>90.61032863849765</v>
      </c>
      <c r="BD53" s="47">
        <f>BD54+BD55</f>
        <v>0</v>
      </c>
      <c r="BE53" s="47">
        <f t="shared" si="33"/>
        <v>96.5</v>
      </c>
      <c r="BF53" s="181"/>
    </row>
    <row r="54" spans="1:58" ht="23.25" customHeight="1">
      <c r="A54" s="705" t="s">
        <v>55</v>
      </c>
      <c r="B54" s="684">
        <v>131</v>
      </c>
      <c r="C54" s="433">
        <f t="shared" si="38"/>
        <v>347.1</v>
      </c>
      <c r="D54" s="433">
        <f t="shared" si="38"/>
        <v>328.6</v>
      </c>
      <c r="E54" s="50">
        <f t="shared" si="39"/>
        <v>188.1</v>
      </c>
      <c r="F54" s="50">
        <f t="shared" si="23"/>
        <v>0.5999999999999943</v>
      </c>
      <c r="G54" s="50">
        <f t="shared" si="24"/>
        <v>187.5</v>
      </c>
      <c r="H54" s="50">
        <f t="shared" si="4"/>
        <v>-140.50000000000003</v>
      </c>
      <c r="I54" s="50">
        <f t="shared" si="5"/>
        <v>57.24284844796104</v>
      </c>
      <c r="J54" s="61">
        <f t="shared" si="19"/>
        <v>0</v>
      </c>
      <c r="K54" s="61">
        <f t="shared" si="6"/>
        <v>188.1</v>
      </c>
      <c r="L54" s="253" t="str">
        <f t="shared" si="7"/>
        <v> </v>
      </c>
      <c r="M54" s="433">
        <f t="shared" si="15"/>
        <v>246</v>
      </c>
      <c r="N54" s="433">
        <f t="shared" si="15"/>
        <v>245.7</v>
      </c>
      <c r="O54" s="50">
        <f t="shared" si="16"/>
        <v>110</v>
      </c>
      <c r="P54" s="50">
        <f t="shared" si="8"/>
        <v>0</v>
      </c>
      <c r="Q54" s="50">
        <f t="shared" si="9"/>
        <v>110</v>
      </c>
      <c r="R54" s="50">
        <f t="shared" si="0"/>
        <v>-135.7</v>
      </c>
      <c r="S54" s="50">
        <f t="shared" si="1"/>
        <v>44.77004477004477</v>
      </c>
      <c r="T54" s="61">
        <f t="shared" si="29"/>
        <v>0</v>
      </c>
      <c r="U54" s="110">
        <f t="shared" si="21"/>
        <v>110</v>
      </c>
      <c r="V54" s="253" t="str">
        <f t="shared" si="30"/>
        <v> </v>
      </c>
      <c r="W54" s="783">
        <v>246</v>
      </c>
      <c r="X54" s="792">
        <v>245.7</v>
      </c>
      <c r="Y54" s="444">
        <v>110</v>
      </c>
      <c r="Z54" s="50">
        <f t="shared" si="10"/>
        <v>0</v>
      </c>
      <c r="AA54" s="50">
        <v>110</v>
      </c>
      <c r="AB54" s="50">
        <f t="shared" si="17"/>
        <v>-135.7</v>
      </c>
      <c r="AC54" s="50">
        <f t="shared" si="11"/>
        <v>44.77004477004477</v>
      </c>
      <c r="AD54" s="50"/>
      <c r="AE54" s="50">
        <f t="shared" si="31"/>
        <v>110</v>
      </c>
      <c r="AF54" s="183"/>
      <c r="AG54" s="182"/>
      <c r="AH54" s="433"/>
      <c r="AI54" s="50"/>
      <c r="AJ54" s="50">
        <f>AI54-AH54</f>
        <v>0</v>
      </c>
      <c r="AK54" s="50" t="str">
        <f t="shared" si="40"/>
        <v> </v>
      </c>
      <c r="AL54" s="50"/>
      <c r="AM54" s="50">
        <f t="shared" si="41"/>
        <v>0</v>
      </c>
      <c r="AN54" s="183"/>
      <c r="AO54" s="182"/>
      <c r="AP54" s="433"/>
      <c r="AQ54" s="50"/>
      <c r="AR54" s="50">
        <f>AQ54-AP54</f>
        <v>0</v>
      </c>
      <c r="AS54" s="61" t="str">
        <f t="shared" si="12"/>
        <v> </v>
      </c>
      <c r="AT54" s="50"/>
      <c r="AU54" s="50">
        <f t="shared" si="32"/>
        <v>0</v>
      </c>
      <c r="AV54" s="361" t="str">
        <f t="shared" si="13"/>
        <v> </v>
      </c>
      <c r="AW54" s="632">
        <v>101.1</v>
      </c>
      <c r="AX54" s="433">
        <v>82.9</v>
      </c>
      <c r="AY54" s="50">
        <v>78.1</v>
      </c>
      <c r="AZ54" s="50">
        <f t="shared" si="14"/>
        <v>0.5999999999999943</v>
      </c>
      <c r="BA54" s="50">
        <v>77.5</v>
      </c>
      <c r="BB54" s="50">
        <f>AY54-AX54</f>
        <v>-4.800000000000011</v>
      </c>
      <c r="BC54" s="50">
        <f t="shared" si="42"/>
        <v>94.2098914354644</v>
      </c>
      <c r="BD54" s="50"/>
      <c r="BE54" s="50">
        <f t="shared" si="33"/>
        <v>78.1</v>
      </c>
      <c r="BF54" s="183"/>
    </row>
    <row r="55" spans="1:58" ht="23.25" customHeight="1">
      <c r="A55" s="706" t="s">
        <v>61</v>
      </c>
      <c r="B55" s="684">
        <v>132</v>
      </c>
      <c r="C55" s="433">
        <f t="shared" si="38"/>
        <v>3412.1</v>
      </c>
      <c r="D55" s="433">
        <f t="shared" si="38"/>
        <v>1846.1</v>
      </c>
      <c r="E55" s="50">
        <f t="shared" si="39"/>
        <v>1184.9</v>
      </c>
      <c r="F55" s="50">
        <f t="shared" si="23"/>
        <v>952.7</v>
      </c>
      <c r="G55" s="50">
        <f t="shared" si="24"/>
        <v>232.2</v>
      </c>
      <c r="H55" s="50">
        <f t="shared" si="4"/>
        <v>-661.1999999999998</v>
      </c>
      <c r="I55" s="50">
        <f t="shared" si="5"/>
        <v>64.18395536536482</v>
      </c>
      <c r="J55" s="70">
        <f t="shared" si="19"/>
        <v>0</v>
      </c>
      <c r="K55" s="70">
        <f t="shared" si="6"/>
        <v>1184.9</v>
      </c>
      <c r="L55" s="209" t="str">
        <f t="shared" si="7"/>
        <v> </v>
      </c>
      <c r="M55" s="433">
        <f t="shared" si="15"/>
        <v>3409.5</v>
      </c>
      <c r="N55" s="433">
        <f t="shared" si="15"/>
        <v>1822.5</v>
      </c>
      <c r="O55" s="50">
        <f t="shared" si="16"/>
        <v>1166.5</v>
      </c>
      <c r="P55" s="50">
        <f t="shared" si="8"/>
        <v>952</v>
      </c>
      <c r="Q55" s="50">
        <f t="shared" si="9"/>
        <v>214.5</v>
      </c>
      <c r="R55" s="50">
        <f t="shared" si="0"/>
        <v>-656</v>
      </c>
      <c r="S55" s="50">
        <f t="shared" si="1"/>
        <v>64.00548696844993</v>
      </c>
      <c r="T55" s="70">
        <f t="shared" si="29"/>
        <v>0</v>
      </c>
      <c r="U55" s="112">
        <f t="shared" si="21"/>
        <v>1166.5</v>
      </c>
      <c r="V55" s="209" t="str">
        <f t="shared" si="30"/>
        <v> </v>
      </c>
      <c r="W55" s="793">
        <v>3409.5</v>
      </c>
      <c r="X55" s="792">
        <v>1822.5</v>
      </c>
      <c r="Y55" s="444">
        <v>1166.5</v>
      </c>
      <c r="Z55" s="50">
        <f t="shared" si="10"/>
        <v>952</v>
      </c>
      <c r="AA55" s="50">
        <v>214.5</v>
      </c>
      <c r="AB55" s="50">
        <f t="shared" si="17"/>
        <v>-656</v>
      </c>
      <c r="AC55" s="50">
        <f t="shared" si="11"/>
        <v>64.00548696844993</v>
      </c>
      <c r="AD55" s="50"/>
      <c r="AE55" s="50">
        <f t="shared" si="31"/>
        <v>1166.5</v>
      </c>
      <c r="AF55" s="183"/>
      <c r="AG55" s="182"/>
      <c r="AH55" s="433"/>
      <c r="AI55" s="50"/>
      <c r="AJ55" s="50">
        <f>AI55-AH55</f>
        <v>0</v>
      </c>
      <c r="AK55" s="50" t="str">
        <f t="shared" si="40"/>
        <v> </v>
      </c>
      <c r="AL55" s="50"/>
      <c r="AM55" s="50">
        <f t="shared" si="41"/>
        <v>0</v>
      </c>
      <c r="AN55" s="183"/>
      <c r="AO55" s="182"/>
      <c r="AP55" s="433"/>
      <c r="AQ55" s="50"/>
      <c r="AR55" s="50">
        <f>AQ55-AP55</f>
        <v>0</v>
      </c>
      <c r="AS55" s="70" t="str">
        <f t="shared" si="12"/>
        <v> </v>
      </c>
      <c r="AT55" s="50"/>
      <c r="AU55" s="50">
        <f t="shared" si="32"/>
        <v>0</v>
      </c>
      <c r="AV55" s="571" t="str">
        <f t="shared" si="13"/>
        <v> </v>
      </c>
      <c r="AW55" s="634">
        <v>2.6</v>
      </c>
      <c r="AX55" s="433">
        <v>23.6</v>
      </c>
      <c r="AY55" s="50">
        <v>18.4</v>
      </c>
      <c r="AZ55" s="50">
        <f t="shared" si="14"/>
        <v>0.6999999999999993</v>
      </c>
      <c r="BA55" s="50">
        <v>17.7</v>
      </c>
      <c r="BB55" s="50">
        <f aca="true" t="shared" si="43" ref="BB55:BB65">AY55-AX55</f>
        <v>-5.200000000000003</v>
      </c>
      <c r="BC55" s="50">
        <f t="shared" si="42"/>
        <v>77.96610169491525</v>
      </c>
      <c r="BD55" s="50"/>
      <c r="BE55" s="50">
        <f t="shared" si="33"/>
        <v>18.4</v>
      </c>
      <c r="BF55" s="183"/>
    </row>
    <row r="56" spans="1:58" s="9" customFormat="1" ht="23.25" customHeight="1">
      <c r="A56" s="707" t="s">
        <v>50</v>
      </c>
      <c r="B56" s="680">
        <v>14</v>
      </c>
      <c r="C56" s="537">
        <f t="shared" si="38"/>
        <v>1932.8999999999999</v>
      </c>
      <c r="D56" s="537">
        <f t="shared" si="38"/>
        <v>2182.4</v>
      </c>
      <c r="E56" s="73">
        <f t="shared" si="39"/>
        <v>2071.8</v>
      </c>
      <c r="F56" s="73">
        <f t="shared" si="23"/>
        <v>2055</v>
      </c>
      <c r="G56" s="73">
        <f t="shared" si="24"/>
        <v>16.8</v>
      </c>
      <c r="H56" s="73">
        <f t="shared" si="4"/>
        <v>-110.59999999999991</v>
      </c>
      <c r="I56" s="73">
        <f t="shared" si="5"/>
        <v>94.93218475073314</v>
      </c>
      <c r="J56" s="74">
        <f t="shared" si="19"/>
        <v>0</v>
      </c>
      <c r="K56" s="74">
        <f t="shared" si="6"/>
        <v>2071.8</v>
      </c>
      <c r="L56" s="255" t="str">
        <f t="shared" si="7"/>
        <v> </v>
      </c>
      <c r="M56" s="537">
        <f t="shared" si="15"/>
        <v>1424.1</v>
      </c>
      <c r="N56" s="537">
        <f t="shared" si="15"/>
        <v>1518.8</v>
      </c>
      <c r="O56" s="73">
        <f t="shared" si="16"/>
        <v>1484.5000000000002</v>
      </c>
      <c r="P56" s="73">
        <f t="shared" si="8"/>
        <v>1467.9000000000003</v>
      </c>
      <c r="Q56" s="73">
        <f t="shared" si="9"/>
        <v>16.6</v>
      </c>
      <c r="R56" s="73">
        <f t="shared" si="0"/>
        <v>-34.29999999999973</v>
      </c>
      <c r="S56" s="73">
        <f t="shared" si="1"/>
        <v>97.74163813537004</v>
      </c>
      <c r="T56" s="74">
        <f t="shared" si="29"/>
        <v>0</v>
      </c>
      <c r="U56" s="113">
        <f t="shared" si="21"/>
        <v>1484.5000000000002</v>
      </c>
      <c r="V56" s="255" t="str">
        <f t="shared" si="30"/>
        <v> </v>
      </c>
      <c r="W56" s="608">
        <f>W57+W62+W66+W67+W68</f>
        <v>1412.6</v>
      </c>
      <c r="X56" s="795">
        <f>X57+X62+X66+X67+X68</f>
        <v>1504.6000000000001</v>
      </c>
      <c r="Y56" s="449">
        <f>Y57+Y62+Y66+Y67+Y68</f>
        <v>1465.0000000000002</v>
      </c>
      <c r="Z56" s="73">
        <f t="shared" si="10"/>
        <v>1448.4000000000003</v>
      </c>
      <c r="AA56" s="73">
        <f>AA57+AA62+AA66+AA67+AA68</f>
        <v>16.6</v>
      </c>
      <c r="AB56" s="73">
        <f t="shared" si="17"/>
        <v>-39.59999999999991</v>
      </c>
      <c r="AC56" s="73">
        <f t="shared" si="11"/>
        <v>97.36807124817228</v>
      </c>
      <c r="AD56" s="73">
        <f>AD57+AD62+AD66+AD67+AD68</f>
        <v>0</v>
      </c>
      <c r="AE56" s="73">
        <f t="shared" si="31"/>
        <v>1465.0000000000002</v>
      </c>
      <c r="AF56" s="190"/>
      <c r="AG56" s="537">
        <f>AG57+AG62+AG66+AG67+AG68</f>
        <v>4.9</v>
      </c>
      <c r="AH56" s="537">
        <f>AH57+AH62+AH66+AH67+AH68</f>
        <v>7.6</v>
      </c>
      <c r="AI56" s="73">
        <f>AI57+AI62+AI66+AI67+AI68</f>
        <v>8.3</v>
      </c>
      <c r="AJ56" s="73">
        <f>AJ57+AJ62+AJ66+AJ67+AJ68</f>
        <v>0.7000000000000002</v>
      </c>
      <c r="AK56" s="73">
        <f t="shared" si="40"/>
        <v>109.2105263157895</v>
      </c>
      <c r="AL56" s="73">
        <f>AL57+AL62+AL66+AL67+AL68</f>
        <v>0</v>
      </c>
      <c r="AM56" s="50">
        <f t="shared" si="41"/>
        <v>8.3</v>
      </c>
      <c r="AN56" s="190"/>
      <c r="AO56" s="537">
        <f>AO57+AO62+AO66+AO67+AO68</f>
        <v>6.6</v>
      </c>
      <c r="AP56" s="537">
        <f>AP57+AP62+AP66+AP67+AP68</f>
        <v>6.6</v>
      </c>
      <c r="AQ56" s="73">
        <f>AQ57+AQ62+AQ66+AQ67+AQ68</f>
        <v>11.2</v>
      </c>
      <c r="AR56" s="73">
        <f>AR57+AR62+AR66+AR67+AR68</f>
        <v>4.6</v>
      </c>
      <c r="AS56" s="74">
        <f t="shared" si="12"/>
        <v>169.6969696969697</v>
      </c>
      <c r="AT56" s="73">
        <f>AT57+AT62+AT66+AT67+AT68</f>
        <v>0</v>
      </c>
      <c r="AU56" s="73">
        <f t="shared" si="32"/>
        <v>11.2</v>
      </c>
      <c r="AV56" s="572" t="str">
        <f t="shared" si="13"/>
        <v> </v>
      </c>
      <c r="AW56" s="180">
        <f>AW57+AW62+AW66+AW67+AW68+AW69</f>
        <v>508.8</v>
      </c>
      <c r="AX56" s="532">
        <f>AX57+AX62+AX66+AX67+AX68+AX69</f>
        <v>663.6</v>
      </c>
      <c r="AY56" s="47">
        <f>AY57+AY62+AY66+AY67+AY68+AY69</f>
        <v>587.3</v>
      </c>
      <c r="AZ56" s="47">
        <f t="shared" si="14"/>
        <v>587.0999999999999</v>
      </c>
      <c r="BA56" s="47">
        <f>BA57+BA62+BA66+BA67+BA68</f>
        <v>0.2</v>
      </c>
      <c r="BB56" s="73">
        <f t="shared" si="43"/>
        <v>-76.30000000000007</v>
      </c>
      <c r="BC56" s="47">
        <f t="shared" si="42"/>
        <v>88.50210970464134</v>
      </c>
      <c r="BD56" s="73">
        <f>BD57+BD62+BD66+BD67+BD68</f>
        <v>0</v>
      </c>
      <c r="BE56" s="73">
        <f t="shared" si="33"/>
        <v>587.3</v>
      </c>
      <c r="BF56" s="190"/>
    </row>
    <row r="57" spans="1:58" ht="24.75" customHeight="1">
      <c r="A57" s="705" t="s">
        <v>51</v>
      </c>
      <c r="B57" s="684" t="s">
        <v>306</v>
      </c>
      <c r="C57" s="433">
        <f t="shared" si="38"/>
        <v>270.1</v>
      </c>
      <c r="D57" s="433">
        <f t="shared" si="38"/>
        <v>321.1</v>
      </c>
      <c r="E57" s="50">
        <f t="shared" si="39"/>
        <v>345.40000000000003</v>
      </c>
      <c r="F57" s="50">
        <f t="shared" si="23"/>
        <v>341.3</v>
      </c>
      <c r="G57" s="50">
        <f t="shared" si="24"/>
        <v>4.1</v>
      </c>
      <c r="H57" s="50">
        <f t="shared" si="4"/>
        <v>24.30000000000001</v>
      </c>
      <c r="I57" s="50">
        <f t="shared" si="5"/>
        <v>107.56773590781688</v>
      </c>
      <c r="J57" s="61">
        <f t="shared" si="19"/>
        <v>0</v>
      </c>
      <c r="K57" s="61">
        <f t="shared" si="6"/>
        <v>345.40000000000003</v>
      </c>
      <c r="L57" s="253" t="str">
        <f t="shared" si="7"/>
        <v> </v>
      </c>
      <c r="M57" s="433">
        <f t="shared" si="15"/>
        <v>178.29999999999998</v>
      </c>
      <c r="N57" s="433">
        <f t="shared" si="15"/>
        <v>219.5</v>
      </c>
      <c r="O57" s="50">
        <f t="shared" si="16"/>
        <v>240.70000000000002</v>
      </c>
      <c r="P57" s="50">
        <f t="shared" si="8"/>
        <v>236.60000000000002</v>
      </c>
      <c r="Q57" s="50">
        <f t="shared" si="9"/>
        <v>4.1</v>
      </c>
      <c r="R57" s="50">
        <f t="shared" si="0"/>
        <v>21.200000000000017</v>
      </c>
      <c r="S57" s="50">
        <f t="shared" si="1"/>
        <v>109.65831435079727</v>
      </c>
      <c r="T57" s="61">
        <f t="shared" si="29"/>
        <v>0</v>
      </c>
      <c r="U57" s="110">
        <f t="shared" si="21"/>
        <v>240.70000000000002</v>
      </c>
      <c r="V57" s="253" t="str">
        <f t="shared" si="30"/>
        <v> </v>
      </c>
      <c r="W57" s="485">
        <f>W59+W60+W61</f>
        <v>175.2</v>
      </c>
      <c r="X57" s="792">
        <f>X59+X60+X61</f>
        <v>215.5</v>
      </c>
      <c r="Y57" s="444">
        <f>Y59+Y60+Y61</f>
        <v>233.8</v>
      </c>
      <c r="Z57" s="433">
        <f t="shared" si="10"/>
        <v>229.70000000000002</v>
      </c>
      <c r="AA57" s="50">
        <f>AA59+AA60+AA61</f>
        <v>4.1</v>
      </c>
      <c r="AB57" s="50">
        <f t="shared" si="17"/>
        <v>18.30000000000001</v>
      </c>
      <c r="AC57" s="50">
        <f t="shared" si="11"/>
        <v>108.49187935034803</v>
      </c>
      <c r="AD57" s="50"/>
      <c r="AE57" s="50">
        <f t="shared" si="31"/>
        <v>233.8</v>
      </c>
      <c r="AF57" s="183" t="str">
        <f>IF(AD57&lt;&gt;0,IF(Y57/AD57*100&lt;0,"&lt;0",IF(Y57/AD57*100&gt;200,"&gt;200",Y57/AD57*100))," ")</f>
        <v> </v>
      </c>
      <c r="AG57" s="620">
        <f>AG59+AG60</f>
        <v>1.5</v>
      </c>
      <c r="AH57" s="620">
        <f>AH59+AH60</f>
        <v>1.5</v>
      </c>
      <c r="AI57" s="265">
        <f>AI59+AI60</f>
        <v>2</v>
      </c>
      <c r="AJ57" s="50">
        <f aca="true" t="shared" si="44" ref="AJ57:AJ68">AI57-AH57</f>
        <v>0.5</v>
      </c>
      <c r="AK57" s="50">
        <f>IF(AH57&lt;&gt;0,IF(AI57/AH57*100&lt;0,"&lt;0",IF(AI57/AH57*100&gt;200,"&gt;200",AI57/AH57*100))," ")</f>
        <v>133.33333333333331</v>
      </c>
      <c r="AL57" s="66"/>
      <c r="AM57" s="50">
        <f>AI57-AL57</f>
        <v>2</v>
      </c>
      <c r="AN57" s="183" t="str">
        <f>IF(AL57&lt;&gt;0,IF(AI57/AL57*100&lt;0,"&lt;0",IF(AI57/AL57*100&gt;200,"&gt;200",AI57/AL57*100))," ")</f>
        <v> </v>
      </c>
      <c r="AO57" s="617">
        <f>AO59+AO60</f>
        <v>1.6</v>
      </c>
      <c r="AP57" s="617">
        <f>AP59+AP60</f>
        <v>2.5</v>
      </c>
      <c r="AQ57" s="617">
        <f>AQ59+AQ60</f>
        <v>4.9</v>
      </c>
      <c r="AR57" s="50">
        <f aca="true" t="shared" si="45" ref="AR57:AR68">AQ57-AP57</f>
        <v>2.4000000000000004</v>
      </c>
      <c r="AS57" s="61">
        <f t="shared" si="12"/>
        <v>196.00000000000003</v>
      </c>
      <c r="AT57" s="362"/>
      <c r="AU57" s="50">
        <f t="shared" si="32"/>
        <v>4.9</v>
      </c>
      <c r="AV57" s="361" t="str">
        <f t="shared" si="13"/>
        <v> </v>
      </c>
      <c r="AW57" s="182">
        <f>AW59+AW60+AW61</f>
        <v>91.80000000000001</v>
      </c>
      <c r="AX57" s="433">
        <f>AX59+AX60+AX61</f>
        <v>101.6</v>
      </c>
      <c r="AY57" s="50">
        <f>AY59+AY60+AY61</f>
        <v>104.7</v>
      </c>
      <c r="AZ57" s="50">
        <f t="shared" si="14"/>
        <v>104.7</v>
      </c>
      <c r="BA57" s="50">
        <f>BA59+BA60+BA61</f>
        <v>0</v>
      </c>
      <c r="BB57" s="50">
        <f t="shared" si="43"/>
        <v>3.1000000000000085</v>
      </c>
      <c r="BC57" s="50">
        <f t="shared" si="42"/>
        <v>103.05118110236222</v>
      </c>
      <c r="BD57" s="50"/>
      <c r="BE57" s="50">
        <f t="shared" si="33"/>
        <v>104.7</v>
      </c>
      <c r="BF57" s="183" t="str">
        <f>IF(BD57&lt;&gt;0,IF(AY57/BD57*100&lt;0,"&lt;0",IF(AY57/BD57*100&gt;200,"&gt;200",AY57/BD57*100))," ")</f>
        <v> </v>
      </c>
    </row>
    <row r="58" spans="1:58" ht="18" customHeight="1">
      <c r="A58" s="700" t="s">
        <v>13</v>
      </c>
      <c r="B58" s="684"/>
      <c r="C58" s="670"/>
      <c r="D58" s="433"/>
      <c r="E58" s="50"/>
      <c r="F58" s="50">
        <f t="shared" si="23"/>
        <v>0</v>
      </c>
      <c r="G58" s="50">
        <f t="shared" si="24"/>
        <v>0</v>
      </c>
      <c r="H58" s="50">
        <f t="shared" si="4"/>
        <v>0</v>
      </c>
      <c r="I58" s="50" t="str">
        <f t="shared" si="5"/>
        <v> </v>
      </c>
      <c r="J58" s="61"/>
      <c r="K58" s="61">
        <f t="shared" si="6"/>
        <v>0</v>
      </c>
      <c r="L58" s="253"/>
      <c r="M58" s="632"/>
      <c r="N58" s="433"/>
      <c r="O58" s="50"/>
      <c r="P58" s="50"/>
      <c r="Q58" s="50"/>
      <c r="R58" s="50"/>
      <c r="S58" s="50"/>
      <c r="T58" s="61"/>
      <c r="U58" s="110"/>
      <c r="V58" s="253"/>
      <c r="W58" s="783"/>
      <c r="X58" s="792"/>
      <c r="Y58" s="444"/>
      <c r="Z58" s="433"/>
      <c r="AA58" s="50"/>
      <c r="AB58" s="50">
        <f t="shared" si="17"/>
        <v>0</v>
      </c>
      <c r="AC58" s="50" t="str">
        <f t="shared" si="11"/>
        <v> </v>
      </c>
      <c r="AD58" s="50"/>
      <c r="AE58" s="50"/>
      <c r="AF58" s="183"/>
      <c r="AG58" s="182"/>
      <c r="AH58" s="433"/>
      <c r="AI58" s="50"/>
      <c r="AJ58" s="50">
        <f t="shared" si="44"/>
        <v>0</v>
      </c>
      <c r="AK58" s="50" t="str">
        <f aca="true" t="shared" si="46" ref="AK58:AK67">IF(AH58&lt;&gt;0,IF(AI58/AH58*100&lt;0,"&lt;0",IF(AI58/AH58*100&gt;200,"&gt;200",AI58/AH58*100))," ")</f>
        <v> </v>
      </c>
      <c r="AL58" s="50"/>
      <c r="AM58" s="50"/>
      <c r="AN58" s="183"/>
      <c r="AO58" s="182"/>
      <c r="AP58" s="433"/>
      <c r="AQ58" s="50"/>
      <c r="AR58" s="50">
        <f t="shared" si="45"/>
        <v>0</v>
      </c>
      <c r="AS58" s="61" t="str">
        <f t="shared" si="12"/>
        <v> </v>
      </c>
      <c r="AT58" s="50"/>
      <c r="AU58" s="50"/>
      <c r="AV58" s="361"/>
      <c r="AW58" s="632"/>
      <c r="AX58" s="433"/>
      <c r="AY58" s="50"/>
      <c r="AZ58" s="50"/>
      <c r="BA58" s="50"/>
      <c r="BB58" s="50">
        <f t="shared" si="43"/>
        <v>0</v>
      </c>
      <c r="BC58" s="50" t="str">
        <f t="shared" si="42"/>
        <v> </v>
      </c>
      <c r="BD58" s="50"/>
      <c r="BE58" s="50"/>
      <c r="BF58" s="183"/>
    </row>
    <row r="59" spans="1:58" ht="24.75" customHeight="1">
      <c r="A59" s="690" t="s">
        <v>272</v>
      </c>
      <c r="B59" s="689">
        <v>1411</v>
      </c>
      <c r="C59" s="433">
        <f aca="true" t="shared" si="47" ref="C59:E62">M59+AW59</f>
        <v>94.89999999999999</v>
      </c>
      <c r="D59" s="433">
        <f t="shared" si="47"/>
        <v>97</v>
      </c>
      <c r="E59" s="50">
        <f t="shared" si="47"/>
        <v>116.30000000000001</v>
      </c>
      <c r="F59" s="50">
        <f t="shared" si="23"/>
        <v>112.20000000000002</v>
      </c>
      <c r="G59" s="50">
        <f t="shared" si="24"/>
        <v>4.1</v>
      </c>
      <c r="H59" s="50">
        <f t="shared" si="4"/>
        <v>19.30000000000001</v>
      </c>
      <c r="I59" s="50">
        <f t="shared" si="5"/>
        <v>119.89690721649487</v>
      </c>
      <c r="J59" s="61"/>
      <c r="K59" s="61">
        <f t="shared" si="6"/>
        <v>116.30000000000001</v>
      </c>
      <c r="L59" s="253"/>
      <c r="M59" s="433">
        <f t="shared" si="15"/>
        <v>94.89999999999999</v>
      </c>
      <c r="N59" s="433">
        <f t="shared" si="15"/>
        <v>95</v>
      </c>
      <c r="O59" s="50">
        <f t="shared" si="16"/>
        <v>115.4</v>
      </c>
      <c r="P59" s="50">
        <f t="shared" si="8"/>
        <v>111.30000000000001</v>
      </c>
      <c r="Q59" s="50">
        <f t="shared" si="9"/>
        <v>4.1</v>
      </c>
      <c r="R59" s="50">
        <f t="shared" si="0"/>
        <v>20.400000000000006</v>
      </c>
      <c r="S59" s="50">
        <f t="shared" si="1"/>
        <v>121.47368421052632</v>
      </c>
      <c r="T59" s="61"/>
      <c r="U59" s="110"/>
      <c r="V59" s="253"/>
      <c r="W59" s="632">
        <v>91.8</v>
      </c>
      <c r="X59" s="485">
        <v>91</v>
      </c>
      <c r="Y59" s="444">
        <v>108.5</v>
      </c>
      <c r="Z59" s="433">
        <f t="shared" si="10"/>
        <v>104.4</v>
      </c>
      <c r="AA59" s="50">
        <v>4.1</v>
      </c>
      <c r="AB59" s="50">
        <f t="shared" si="17"/>
        <v>17.5</v>
      </c>
      <c r="AC59" s="50">
        <f t="shared" si="11"/>
        <v>119.23076923076923</v>
      </c>
      <c r="AD59" s="50"/>
      <c r="AE59" s="50"/>
      <c r="AF59" s="183"/>
      <c r="AG59" s="662">
        <v>1.5</v>
      </c>
      <c r="AH59" s="620">
        <v>1.5</v>
      </c>
      <c r="AI59" s="76">
        <v>2</v>
      </c>
      <c r="AJ59" s="50">
        <f t="shared" si="44"/>
        <v>0.5</v>
      </c>
      <c r="AK59" s="50">
        <f t="shared" si="46"/>
        <v>133.33333333333331</v>
      </c>
      <c r="AL59" s="66"/>
      <c r="AM59" s="50"/>
      <c r="AN59" s="183"/>
      <c r="AO59" s="662">
        <v>1.6</v>
      </c>
      <c r="AP59" s="617">
        <v>2.5</v>
      </c>
      <c r="AQ59" s="65">
        <v>4.9</v>
      </c>
      <c r="AR59" s="50">
        <f t="shared" si="45"/>
        <v>2.4000000000000004</v>
      </c>
      <c r="AS59" s="61">
        <f t="shared" si="12"/>
        <v>196.00000000000003</v>
      </c>
      <c r="AT59" s="66"/>
      <c r="AU59" s="50"/>
      <c r="AV59" s="361"/>
      <c r="AW59" s="758"/>
      <c r="AX59" s="462">
        <v>2</v>
      </c>
      <c r="AY59" s="56">
        <v>0.9</v>
      </c>
      <c r="AZ59" s="56">
        <f t="shared" si="14"/>
        <v>0.9</v>
      </c>
      <c r="BA59" s="56"/>
      <c r="BB59" s="56">
        <f t="shared" si="43"/>
        <v>-1.1</v>
      </c>
      <c r="BC59" s="56">
        <f t="shared" si="42"/>
        <v>45</v>
      </c>
      <c r="BD59" s="56"/>
      <c r="BE59" s="56"/>
      <c r="BF59" s="189"/>
    </row>
    <row r="60" spans="1:58" ht="24.75" customHeight="1">
      <c r="A60" s="690" t="s">
        <v>273</v>
      </c>
      <c r="B60" s="689">
        <v>1412</v>
      </c>
      <c r="C60" s="433">
        <f t="shared" si="47"/>
        <v>85.30000000000001</v>
      </c>
      <c r="D60" s="433">
        <f t="shared" si="47"/>
        <v>130.70000000000002</v>
      </c>
      <c r="E60" s="50">
        <f t="shared" si="47"/>
        <v>133.20000000000002</v>
      </c>
      <c r="F60" s="50">
        <f t="shared" si="23"/>
        <v>133.20000000000002</v>
      </c>
      <c r="G60" s="50">
        <f t="shared" si="24"/>
        <v>0</v>
      </c>
      <c r="H60" s="50">
        <f t="shared" si="4"/>
        <v>2.5</v>
      </c>
      <c r="I60" s="50">
        <f t="shared" si="5"/>
        <v>101.91277735271613</v>
      </c>
      <c r="J60" s="61"/>
      <c r="K60" s="61">
        <f t="shared" si="6"/>
        <v>133.20000000000002</v>
      </c>
      <c r="L60" s="253"/>
      <c r="M60" s="433">
        <f t="shared" si="15"/>
        <v>83.4</v>
      </c>
      <c r="N60" s="433">
        <f t="shared" si="15"/>
        <v>123.4</v>
      </c>
      <c r="O60" s="50">
        <f t="shared" si="16"/>
        <v>124.4</v>
      </c>
      <c r="P60" s="50">
        <f t="shared" si="8"/>
        <v>124.4</v>
      </c>
      <c r="Q60" s="50">
        <f t="shared" si="9"/>
        <v>0</v>
      </c>
      <c r="R60" s="50">
        <f t="shared" si="0"/>
        <v>1</v>
      </c>
      <c r="S60" s="50">
        <f t="shared" si="1"/>
        <v>100.81037277147489</v>
      </c>
      <c r="T60" s="61"/>
      <c r="U60" s="110"/>
      <c r="V60" s="253"/>
      <c r="W60" s="632">
        <v>83.4</v>
      </c>
      <c r="X60" s="485">
        <v>123.4</v>
      </c>
      <c r="Y60" s="444">
        <v>124.4</v>
      </c>
      <c r="Z60" s="433">
        <f t="shared" si="10"/>
        <v>124.4</v>
      </c>
      <c r="AA60" s="50"/>
      <c r="AB60" s="50">
        <f t="shared" si="17"/>
        <v>1</v>
      </c>
      <c r="AC60" s="50">
        <f t="shared" si="11"/>
        <v>100.81037277147489</v>
      </c>
      <c r="AD60" s="50"/>
      <c r="AE60" s="50"/>
      <c r="AF60" s="183"/>
      <c r="AG60" s="662"/>
      <c r="AH60" s="620"/>
      <c r="AI60" s="76"/>
      <c r="AJ60" s="50">
        <f t="shared" si="44"/>
        <v>0</v>
      </c>
      <c r="AK60" s="50" t="str">
        <f t="shared" si="46"/>
        <v> </v>
      </c>
      <c r="AL60" s="66"/>
      <c r="AM60" s="50"/>
      <c r="AN60" s="183"/>
      <c r="AO60" s="662"/>
      <c r="AP60" s="617"/>
      <c r="AQ60" s="65"/>
      <c r="AR60" s="50">
        <f t="shared" si="45"/>
        <v>0</v>
      </c>
      <c r="AS60" s="61" t="str">
        <f t="shared" si="12"/>
        <v> </v>
      </c>
      <c r="AT60" s="66"/>
      <c r="AU60" s="50"/>
      <c r="AV60" s="361"/>
      <c r="AW60" s="758">
        <v>1.9</v>
      </c>
      <c r="AX60" s="462">
        <v>7.3</v>
      </c>
      <c r="AY60" s="56">
        <v>8.8</v>
      </c>
      <c r="AZ60" s="56">
        <f t="shared" si="14"/>
        <v>8.8</v>
      </c>
      <c r="BA60" s="56"/>
      <c r="BB60" s="56">
        <f t="shared" si="43"/>
        <v>1.5000000000000009</v>
      </c>
      <c r="BC60" s="56">
        <f t="shared" si="42"/>
        <v>120.54794520547946</v>
      </c>
      <c r="BD60" s="56"/>
      <c r="BE60" s="56"/>
      <c r="BF60" s="189"/>
    </row>
    <row r="61" spans="1:58" ht="24.75" customHeight="1">
      <c r="A61" s="690" t="s">
        <v>304</v>
      </c>
      <c r="B61" s="689">
        <v>1415</v>
      </c>
      <c r="C61" s="433">
        <f t="shared" si="47"/>
        <v>89.9</v>
      </c>
      <c r="D61" s="433">
        <f t="shared" si="47"/>
        <v>93.39999999999999</v>
      </c>
      <c r="E61" s="50">
        <f t="shared" si="47"/>
        <v>95.9</v>
      </c>
      <c r="F61" s="50">
        <f t="shared" si="23"/>
        <v>95.9</v>
      </c>
      <c r="G61" s="50">
        <f t="shared" si="24"/>
        <v>0</v>
      </c>
      <c r="H61" s="50">
        <f t="shared" si="4"/>
        <v>2.500000000000014</v>
      </c>
      <c r="I61" s="50">
        <f t="shared" si="5"/>
        <v>102.67665952890795</v>
      </c>
      <c r="J61" s="61"/>
      <c r="K61" s="61">
        <f t="shared" si="6"/>
        <v>95.9</v>
      </c>
      <c r="L61" s="253"/>
      <c r="M61" s="433">
        <f t="shared" si="15"/>
        <v>0</v>
      </c>
      <c r="N61" s="433">
        <f t="shared" si="15"/>
        <v>1.1</v>
      </c>
      <c r="O61" s="50">
        <f t="shared" si="16"/>
        <v>0.9</v>
      </c>
      <c r="P61" s="50">
        <f t="shared" si="8"/>
        <v>0.9</v>
      </c>
      <c r="Q61" s="50">
        <f t="shared" si="9"/>
        <v>0</v>
      </c>
      <c r="R61" s="50">
        <f t="shared" si="0"/>
        <v>-0.20000000000000007</v>
      </c>
      <c r="S61" s="50">
        <f t="shared" si="1"/>
        <v>81.81818181818181</v>
      </c>
      <c r="T61" s="61"/>
      <c r="U61" s="110"/>
      <c r="V61" s="253"/>
      <c r="W61" s="632"/>
      <c r="X61" s="485">
        <v>1.1</v>
      </c>
      <c r="Y61" s="444">
        <v>0.9</v>
      </c>
      <c r="Z61" s="433">
        <f t="shared" si="10"/>
        <v>0.9</v>
      </c>
      <c r="AA61" s="50"/>
      <c r="AB61" s="50">
        <f t="shared" si="17"/>
        <v>-0.20000000000000007</v>
      </c>
      <c r="AC61" s="50">
        <f t="shared" si="11"/>
        <v>81.81818181818181</v>
      </c>
      <c r="AD61" s="50"/>
      <c r="AE61" s="50"/>
      <c r="AF61" s="183"/>
      <c r="AG61" s="662"/>
      <c r="AH61" s="620"/>
      <c r="AI61" s="76"/>
      <c r="AJ61" s="50"/>
      <c r="AK61" s="50"/>
      <c r="AL61" s="66"/>
      <c r="AM61" s="50"/>
      <c r="AN61" s="183"/>
      <c r="AO61" s="662"/>
      <c r="AP61" s="617"/>
      <c r="AQ61" s="65"/>
      <c r="AR61" s="50"/>
      <c r="AS61" s="61"/>
      <c r="AT61" s="66"/>
      <c r="AU61" s="50"/>
      <c r="AV61" s="361"/>
      <c r="AW61" s="758">
        <v>89.9</v>
      </c>
      <c r="AX61" s="462">
        <v>92.3</v>
      </c>
      <c r="AY61" s="56">
        <v>95</v>
      </c>
      <c r="AZ61" s="56">
        <f t="shared" si="14"/>
        <v>95</v>
      </c>
      <c r="BA61" s="56"/>
      <c r="BB61" s="56">
        <f t="shared" si="43"/>
        <v>2.700000000000003</v>
      </c>
      <c r="BC61" s="56">
        <f t="shared" si="42"/>
        <v>102.9252437703142</v>
      </c>
      <c r="BD61" s="56"/>
      <c r="BE61" s="56"/>
      <c r="BF61" s="189"/>
    </row>
    <row r="62" spans="1:58" ht="23.25" customHeight="1">
      <c r="A62" s="705" t="s">
        <v>63</v>
      </c>
      <c r="B62" s="684" t="s">
        <v>284</v>
      </c>
      <c r="C62" s="433">
        <f t="shared" si="47"/>
        <v>1361.3</v>
      </c>
      <c r="D62" s="433">
        <f t="shared" si="47"/>
        <v>1402.9</v>
      </c>
      <c r="E62" s="50">
        <f t="shared" si="47"/>
        <v>1364.9</v>
      </c>
      <c r="F62" s="50">
        <f t="shared" si="23"/>
        <v>1364.9</v>
      </c>
      <c r="G62" s="50">
        <f t="shared" si="24"/>
        <v>0</v>
      </c>
      <c r="H62" s="50">
        <f t="shared" si="4"/>
        <v>-38</v>
      </c>
      <c r="I62" s="50">
        <f t="shared" si="5"/>
        <v>97.29132511226744</v>
      </c>
      <c r="J62" s="61">
        <f t="shared" si="19"/>
        <v>0</v>
      </c>
      <c r="K62" s="61">
        <f t="shared" si="6"/>
        <v>1364.9</v>
      </c>
      <c r="L62" s="253" t="str">
        <f t="shared" si="7"/>
        <v> </v>
      </c>
      <c r="M62" s="433">
        <f t="shared" si="15"/>
        <v>1017.6</v>
      </c>
      <c r="N62" s="433">
        <f t="shared" si="15"/>
        <v>1044.4</v>
      </c>
      <c r="O62" s="50">
        <f t="shared" si="16"/>
        <v>1014.4</v>
      </c>
      <c r="P62" s="50">
        <f t="shared" si="8"/>
        <v>1014.4</v>
      </c>
      <c r="Q62" s="50">
        <f t="shared" si="9"/>
        <v>0</v>
      </c>
      <c r="R62" s="50">
        <f t="shared" si="0"/>
        <v>-30.000000000000114</v>
      </c>
      <c r="S62" s="50">
        <f t="shared" si="1"/>
        <v>97.12753734201455</v>
      </c>
      <c r="T62" s="61">
        <f t="shared" si="29"/>
        <v>0</v>
      </c>
      <c r="U62" s="110">
        <f t="shared" si="21"/>
        <v>1014.4</v>
      </c>
      <c r="V62" s="253" t="str">
        <f t="shared" si="30"/>
        <v> </v>
      </c>
      <c r="W62" s="485">
        <f>W64+W65</f>
        <v>1017.6</v>
      </c>
      <c r="X62" s="792">
        <f>X64+X65</f>
        <v>1044.4</v>
      </c>
      <c r="Y62" s="444">
        <f>Y64+Y65</f>
        <v>1014.4</v>
      </c>
      <c r="Z62" s="433">
        <f t="shared" si="10"/>
        <v>1014.4</v>
      </c>
      <c r="AA62" s="50">
        <f>AA64+AA65</f>
        <v>0</v>
      </c>
      <c r="AB62" s="50">
        <f t="shared" si="17"/>
        <v>-30.000000000000114</v>
      </c>
      <c r="AC62" s="50">
        <f t="shared" si="11"/>
        <v>97.12753734201455</v>
      </c>
      <c r="AD62" s="50"/>
      <c r="AE62" s="50">
        <f t="shared" si="31"/>
        <v>1014.4</v>
      </c>
      <c r="AF62" s="183" t="str">
        <f>IF(AD62&lt;&gt;0,IF(Y62/AD62*100&lt;0,"&lt;0",IF(Y62/AD62*100&gt;200,"&gt;200",Y62/AD62*100))," ")</f>
        <v> </v>
      </c>
      <c r="AG62" s="662"/>
      <c r="AH62" s="617"/>
      <c r="AI62" s="65"/>
      <c r="AJ62" s="50">
        <f t="shared" si="44"/>
        <v>0</v>
      </c>
      <c r="AK62" s="50" t="str">
        <f t="shared" si="46"/>
        <v> </v>
      </c>
      <c r="AL62" s="66"/>
      <c r="AM62" s="50">
        <f>AI62-AL62</f>
        <v>0</v>
      </c>
      <c r="AN62" s="183" t="str">
        <f>IF(AL62&lt;&gt;0,IF(AI62/AL62*100&lt;0,"&lt;0",IF(AI62/AL62*100&gt;200,"&gt;200",AI62/AL62*100))," ")</f>
        <v> </v>
      </c>
      <c r="AO62" s="617">
        <f>AO64+AO65</f>
        <v>0</v>
      </c>
      <c r="AP62" s="617">
        <f>AP64+AP65</f>
        <v>0</v>
      </c>
      <c r="AQ62" s="617">
        <f>AQ64+AQ65</f>
        <v>0</v>
      </c>
      <c r="AR62" s="50">
        <f t="shared" si="45"/>
        <v>0</v>
      </c>
      <c r="AS62" s="61" t="str">
        <f t="shared" si="12"/>
        <v> </v>
      </c>
      <c r="AT62" s="66"/>
      <c r="AU62" s="50">
        <f t="shared" si="32"/>
        <v>0</v>
      </c>
      <c r="AV62" s="361" t="str">
        <f t="shared" si="13"/>
        <v> </v>
      </c>
      <c r="AW62" s="203">
        <f>AW64+AW65</f>
        <v>343.7</v>
      </c>
      <c r="AX62" s="468">
        <f>AX64+AX65</f>
        <v>358.5</v>
      </c>
      <c r="AY62" s="50">
        <f>AY64+AY65</f>
        <v>350.5</v>
      </c>
      <c r="AZ62" s="50">
        <f t="shared" si="14"/>
        <v>350.5</v>
      </c>
      <c r="BA62" s="50">
        <f>BA64+BA65</f>
        <v>0</v>
      </c>
      <c r="BB62" s="50">
        <f t="shared" si="43"/>
        <v>-8</v>
      </c>
      <c r="BC62" s="50">
        <f t="shared" si="42"/>
        <v>97.76847977684798</v>
      </c>
      <c r="BD62" s="50"/>
      <c r="BE62" s="50">
        <f t="shared" si="33"/>
        <v>350.5</v>
      </c>
      <c r="BF62" s="183" t="str">
        <f>IF(BD62&lt;&gt;0,IF(AY62/BD62*100&lt;0,"&lt;0",IF(AY62/BD62*100&gt;200,"&gt;200",AY62/BD62*100))," ")</f>
        <v> </v>
      </c>
    </row>
    <row r="63" spans="1:58" ht="16.5" customHeight="1">
      <c r="A63" s="700" t="s">
        <v>4</v>
      </c>
      <c r="B63" s="684"/>
      <c r="C63" s="670"/>
      <c r="D63" s="433"/>
      <c r="E63" s="50"/>
      <c r="F63" s="50">
        <f t="shared" si="23"/>
        <v>0</v>
      </c>
      <c r="G63" s="50">
        <f t="shared" si="24"/>
        <v>0</v>
      </c>
      <c r="H63" s="50">
        <f t="shared" si="4"/>
        <v>0</v>
      </c>
      <c r="I63" s="50" t="str">
        <f t="shared" si="5"/>
        <v> </v>
      </c>
      <c r="J63" s="61"/>
      <c r="K63" s="61">
        <f t="shared" si="6"/>
        <v>0</v>
      </c>
      <c r="L63" s="253"/>
      <c r="M63" s="632"/>
      <c r="N63" s="433"/>
      <c r="O63" s="50"/>
      <c r="P63" s="50"/>
      <c r="Q63" s="50"/>
      <c r="R63" s="50"/>
      <c r="S63" s="50"/>
      <c r="T63" s="61"/>
      <c r="U63" s="110"/>
      <c r="V63" s="253"/>
      <c r="W63" s="632"/>
      <c r="X63" s="485"/>
      <c r="Y63" s="444"/>
      <c r="Z63" s="433"/>
      <c r="AA63" s="50"/>
      <c r="AB63" s="50"/>
      <c r="AC63" s="50"/>
      <c r="AD63" s="50"/>
      <c r="AE63" s="50"/>
      <c r="AF63" s="183"/>
      <c r="AG63" s="182"/>
      <c r="AH63" s="433"/>
      <c r="AI63" s="50"/>
      <c r="AJ63" s="50">
        <f t="shared" si="44"/>
        <v>0</v>
      </c>
      <c r="AK63" s="50" t="str">
        <f t="shared" si="46"/>
        <v> </v>
      </c>
      <c r="AL63" s="50"/>
      <c r="AM63" s="50"/>
      <c r="AN63" s="183"/>
      <c r="AO63" s="182"/>
      <c r="AP63" s="433"/>
      <c r="AQ63" s="50"/>
      <c r="AR63" s="50">
        <f t="shared" si="45"/>
        <v>0</v>
      </c>
      <c r="AS63" s="61" t="str">
        <f t="shared" si="12"/>
        <v> </v>
      </c>
      <c r="AT63" s="50"/>
      <c r="AU63" s="50"/>
      <c r="AV63" s="361"/>
      <c r="AW63" s="632"/>
      <c r="AX63" s="468"/>
      <c r="AY63" s="50"/>
      <c r="AZ63" s="50"/>
      <c r="BA63" s="50"/>
      <c r="BB63" s="50">
        <f t="shared" si="43"/>
        <v>0</v>
      </c>
      <c r="BC63" s="50" t="str">
        <f t="shared" si="42"/>
        <v> </v>
      </c>
      <c r="BD63" s="50"/>
      <c r="BE63" s="50"/>
      <c r="BF63" s="183"/>
    </row>
    <row r="64" spans="1:58" s="7" customFormat="1" ht="19.5" customHeight="1">
      <c r="A64" s="690" t="s">
        <v>274</v>
      </c>
      <c r="B64" s="689">
        <v>1422</v>
      </c>
      <c r="C64" s="462">
        <f aca="true" t="shared" si="48" ref="C64:E68">M64+AW64</f>
        <v>309.5</v>
      </c>
      <c r="D64" s="462">
        <f t="shared" si="48"/>
        <v>320.5</v>
      </c>
      <c r="E64" s="56">
        <f t="shared" si="48"/>
        <v>347.59999999999997</v>
      </c>
      <c r="F64" s="56">
        <f t="shared" si="23"/>
        <v>347.59999999999997</v>
      </c>
      <c r="G64" s="50">
        <f t="shared" si="24"/>
        <v>0</v>
      </c>
      <c r="H64" s="56">
        <f t="shared" si="4"/>
        <v>27.099999999999966</v>
      </c>
      <c r="I64" s="56">
        <f t="shared" si="5"/>
        <v>108.45553822152884</v>
      </c>
      <c r="J64" s="760"/>
      <c r="K64" s="61">
        <f t="shared" si="6"/>
        <v>347.59999999999997</v>
      </c>
      <c r="L64" s="761"/>
      <c r="M64" s="462">
        <f t="shared" si="15"/>
        <v>276.6</v>
      </c>
      <c r="N64" s="462">
        <f t="shared" si="15"/>
        <v>283.1</v>
      </c>
      <c r="O64" s="56">
        <f t="shared" si="16"/>
        <v>296.4</v>
      </c>
      <c r="P64" s="56">
        <f t="shared" si="8"/>
        <v>296.4</v>
      </c>
      <c r="Q64" s="56">
        <f t="shared" si="9"/>
        <v>0</v>
      </c>
      <c r="R64" s="56">
        <f t="shared" si="0"/>
        <v>13.299999999999955</v>
      </c>
      <c r="S64" s="56">
        <f t="shared" si="1"/>
        <v>104.69798657718118</v>
      </c>
      <c r="T64" s="760"/>
      <c r="U64" s="762"/>
      <c r="V64" s="761"/>
      <c r="W64" s="758">
        <v>276.6</v>
      </c>
      <c r="X64" s="606">
        <v>283.1</v>
      </c>
      <c r="Y64" s="447">
        <v>296.4</v>
      </c>
      <c r="Z64" s="462">
        <f t="shared" si="10"/>
        <v>296.4</v>
      </c>
      <c r="AA64" s="56"/>
      <c r="AB64" s="56">
        <f t="shared" si="17"/>
        <v>13.299999999999955</v>
      </c>
      <c r="AC64" s="56">
        <f t="shared" si="11"/>
        <v>104.69798657718118</v>
      </c>
      <c r="AD64" s="56"/>
      <c r="AE64" s="56"/>
      <c r="AF64" s="189"/>
      <c r="AG64" s="763"/>
      <c r="AH64" s="764"/>
      <c r="AI64" s="765"/>
      <c r="AJ64" s="56">
        <f t="shared" si="44"/>
        <v>0</v>
      </c>
      <c r="AK64" s="56" t="str">
        <f t="shared" si="46"/>
        <v> </v>
      </c>
      <c r="AL64" s="766"/>
      <c r="AM64" s="56"/>
      <c r="AN64" s="189"/>
      <c r="AO64" s="763"/>
      <c r="AP64" s="764"/>
      <c r="AQ64" s="765"/>
      <c r="AR64" s="56">
        <f t="shared" si="45"/>
        <v>0</v>
      </c>
      <c r="AS64" s="760" t="str">
        <f t="shared" si="12"/>
        <v> </v>
      </c>
      <c r="AT64" s="766"/>
      <c r="AU64" s="56"/>
      <c r="AV64" s="767"/>
      <c r="AW64" s="758">
        <v>32.9</v>
      </c>
      <c r="AX64" s="533">
        <v>37.4</v>
      </c>
      <c r="AY64" s="56">
        <v>51.2</v>
      </c>
      <c r="AZ64" s="56">
        <f t="shared" si="14"/>
        <v>51.2</v>
      </c>
      <c r="BA64" s="56"/>
      <c r="BB64" s="56">
        <f t="shared" si="43"/>
        <v>13.800000000000004</v>
      </c>
      <c r="BC64" s="56">
        <f t="shared" si="42"/>
        <v>136.89839572192514</v>
      </c>
      <c r="BD64" s="56"/>
      <c r="BE64" s="56"/>
      <c r="BF64" s="189"/>
    </row>
    <row r="65" spans="1:58" s="7" customFormat="1" ht="31.5" customHeight="1">
      <c r="A65" s="690" t="s">
        <v>275</v>
      </c>
      <c r="B65" s="689">
        <v>1423</v>
      </c>
      <c r="C65" s="462">
        <f t="shared" si="48"/>
        <v>1051.8</v>
      </c>
      <c r="D65" s="462">
        <f t="shared" si="48"/>
        <v>1082.4</v>
      </c>
      <c r="E65" s="56">
        <f t="shared" si="48"/>
        <v>1017.3</v>
      </c>
      <c r="F65" s="56">
        <f t="shared" si="23"/>
        <v>1017.3</v>
      </c>
      <c r="G65" s="50">
        <f t="shared" si="24"/>
        <v>0</v>
      </c>
      <c r="H65" s="56">
        <f t="shared" si="4"/>
        <v>-65.10000000000014</v>
      </c>
      <c r="I65" s="56">
        <f t="shared" si="5"/>
        <v>93.98558758314854</v>
      </c>
      <c r="J65" s="760"/>
      <c r="K65" s="61">
        <f t="shared" si="6"/>
        <v>1017.3</v>
      </c>
      <c r="L65" s="761"/>
      <c r="M65" s="462">
        <f t="shared" si="15"/>
        <v>741</v>
      </c>
      <c r="N65" s="462">
        <f t="shared" si="15"/>
        <v>761.3</v>
      </c>
      <c r="O65" s="56">
        <f t="shared" si="16"/>
        <v>718</v>
      </c>
      <c r="P65" s="56">
        <f t="shared" si="8"/>
        <v>718</v>
      </c>
      <c r="Q65" s="56">
        <f t="shared" si="9"/>
        <v>0</v>
      </c>
      <c r="R65" s="56">
        <f t="shared" si="0"/>
        <v>-43.299999999999955</v>
      </c>
      <c r="S65" s="56">
        <f t="shared" si="1"/>
        <v>94.31236043609616</v>
      </c>
      <c r="T65" s="760"/>
      <c r="U65" s="762"/>
      <c r="V65" s="761"/>
      <c r="W65" s="758">
        <v>741</v>
      </c>
      <c r="X65" s="606">
        <v>761.3</v>
      </c>
      <c r="Y65" s="447">
        <v>718</v>
      </c>
      <c r="Z65" s="462">
        <f t="shared" si="10"/>
        <v>718</v>
      </c>
      <c r="AA65" s="56"/>
      <c r="AB65" s="56">
        <f t="shared" si="17"/>
        <v>-43.299999999999955</v>
      </c>
      <c r="AC65" s="56">
        <f t="shared" si="11"/>
        <v>94.31236043609616</v>
      </c>
      <c r="AD65" s="56"/>
      <c r="AE65" s="56"/>
      <c r="AF65" s="189"/>
      <c r="AG65" s="763"/>
      <c r="AH65" s="764"/>
      <c r="AI65" s="765"/>
      <c r="AJ65" s="56">
        <f t="shared" si="44"/>
        <v>0</v>
      </c>
      <c r="AK65" s="56" t="str">
        <f t="shared" si="46"/>
        <v> </v>
      </c>
      <c r="AL65" s="766"/>
      <c r="AM65" s="56"/>
      <c r="AN65" s="189"/>
      <c r="AO65" s="763"/>
      <c r="AP65" s="764"/>
      <c r="AQ65" s="765"/>
      <c r="AR65" s="56">
        <f t="shared" si="45"/>
        <v>0</v>
      </c>
      <c r="AS65" s="760" t="str">
        <f t="shared" si="12"/>
        <v> </v>
      </c>
      <c r="AT65" s="766"/>
      <c r="AU65" s="56"/>
      <c r="AV65" s="767"/>
      <c r="AW65" s="758">
        <v>310.8</v>
      </c>
      <c r="AX65" s="462">
        <v>321.1</v>
      </c>
      <c r="AY65" s="56">
        <v>299.3</v>
      </c>
      <c r="AZ65" s="56">
        <f t="shared" si="14"/>
        <v>299.3</v>
      </c>
      <c r="BA65" s="56"/>
      <c r="BB65" s="56">
        <f t="shared" si="43"/>
        <v>-21.80000000000001</v>
      </c>
      <c r="BC65" s="56">
        <f t="shared" si="42"/>
        <v>93.2108377452507</v>
      </c>
      <c r="BD65" s="56"/>
      <c r="BE65" s="56"/>
      <c r="BF65" s="189"/>
    </row>
    <row r="66" spans="1:58" ht="23.25" customHeight="1">
      <c r="A66" s="705" t="s">
        <v>62</v>
      </c>
      <c r="B66" s="684">
        <v>143</v>
      </c>
      <c r="C66" s="433">
        <f t="shared" si="48"/>
        <v>214</v>
      </c>
      <c r="D66" s="433">
        <f t="shared" si="48"/>
        <v>210.39999999999998</v>
      </c>
      <c r="E66" s="50">
        <f t="shared" si="48"/>
        <v>186.79999999999998</v>
      </c>
      <c r="F66" s="50">
        <f t="shared" si="23"/>
        <v>186.79999999999998</v>
      </c>
      <c r="G66" s="50">
        <f t="shared" si="24"/>
        <v>0</v>
      </c>
      <c r="H66" s="50">
        <f t="shared" si="4"/>
        <v>-23.599999999999994</v>
      </c>
      <c r="I66" s="50">
        <f t="shared" si="5"/>
        <v>88.78326996197718</v>
      </c>
      <c r="J66" s="61">
        <f t="shared" si="19"/>
        <v>0</v>
      </c>
      <c r="K66" s="61">
        <f t="shared" si="6"/>
        <v>186.79999999999998</v>
      </c>
      <c r="L66" s="253" t="str">
        <f t="shared" si="7"/>
        <v> </v>
      </c>
      <c r="M66" s="433">
        <f t="shared" si="15"/>
        <v>163</v>
      </c>
      <c r="N66" s="433">
        <f t="shared" si="15"/>
        <v>184.79999999999998</v>
      </c>
      <c r="O66" s="50">
        <f t="shared" si="16"/>
        <v>175.79999999999998</v>
      </c>
      <c r="P66" s="50">
        <f t="shared" si="8"/>
        <v>175.79999999999998</v>
      </c>
      <c r="Q66" s="50">
        <f t="shared" si="9"/>
        <v>0</v>
      </c>
      <c r="R66" s="50">
        <f t="shared" si="0"/>
        <v>-9</v>
      </c>
      <c r="S66" s="50">
        <f t="shared" si="1"/>
        <v>95.12987012987013</v>
      </c>
      <c r="T66" s="61">
        <f t="shared" si="29"/>
        <v>0</v>
      </c>
      <c r="U66" s="110">
        <f t="shared" si="21"/>
        <v>175.79999999999998</v>
      </c>
      <c r="V66" s="253" t="str">
        <f t="shared" si="30"/>
        <v> </v>
      </c>
      <c r="W66" s="632">
        <v>161</v>
      </c>
      <c r="X66" s="485">
        <v>180.7</v>
      </c>
      <c r="Y66" s="444">
        <v>170.9</v>
      </c>
      <c r="Z66" s="433">
        <f t="shared" si="10"/>
        <v>170.9</v>
      </c>
      <c r="AA66" s="50"/>
      <c r="AB66" s="50">
        <f t="shared" si="17"/>
        <v>-9.799999999999983</v>
      </c>
      <c r="AC66" s="50">
        <f t="shared" si="11"/>
        <v>94.57664637520755</v>
      </c>
      <c r="AD66" s="50"/>
      <c r="AE66" s="50">
        <f t="shared" si="31"/>
        <v>170.9</v>
      </c>
      <c r="AF66" s="183" t="str">
        <f>IF(AD66&lt;&gt;0,IF(Y66/AD66*100&lt;0,"&lt;0",IF(Y66/AD66*100&gt;200,"&gt;200",Y66/AD66*100))," ")</f>
        <v> </v>
      </c>
      <c r="AG66" s="662"/>
      <c r="AH66" s="619">
        <v>2.7</v>
      </c>
      <c r="AI66" s="76">
        <v>2.7</v>
      </c>
      <c r="AJ66" s="50">
        <f t="shared" si="44"/>
        <v>0</v>
      </c>
      <c r="AK66" s="50">
        <f t="shared" si="46"/>
        <v>100</v>
      </c>
      <c r="AL66" s="66"/>
      <c r="AM66" s="50">
        <f>AI66-AL66</f>
        <v>2.7</v>
      </c>
      <c r="AN66" s="183" t="str">
        <f>IF(AL66&lt;&gt;0,IF(AI66/AL66*100&lt;0,"&lt;0",IF(AI66/AL66*100&gt;200,"&gt;200",AI66/AL66*100))," ")</f>
        <v> </v>
      </c>
      <c r="AO66" s="620">
        <v>2</v>
      </c>
      <c r="AP66" s="617">
        <v>1.4</v>
      </c>
      <c r="AQ66" s="65">
        <v>2.2</v>
      </c>
      <c r="AR66" s="50">
        <f t="shared" si="45"/>
        <v>0.8000000000000003</v>
      </c>
      <c r="AS66" s="61">
        <f t="shared" si="12"/>
        <v>157.14285714285717</v>
      </c>
      <c r="AT66" s="66"/>
      <c r="AU66" s="50">
        <f t="shared" si="32"/>
        <v>2.2</v>
      </c>
      <c r="AV66" s="361" t="str">
        <f t="shared" si="13"/>
        <v> </v>
      </c>
      <c r="AW66" s="632">
        <v>51</v>
      </c>
      <c r="AX66" s="433">
        <v>25.6</v>
      </c>
      <c r="AY66" s="50">
        <v>11</v>
      </c>
      <c r="AZ66" s="50">
        <f t="shared" si="14"/>
        <v>11</v>
      </c>
      <c r="BA66" s="50"/>
      <c r="BB66" s="50">
        <f aca="true" t="shared" si="49" ref="BB66:BB77">AY66-AX66</f>
        <v>-14.600000000000001</v>
      </c>
      <c r="BC66" s="50">
        <f t="shared" si="42"/>
        <v>42.96875</v>
      </c>
      <c r="BD66" s="50"/>
      <c r="BE66" s="50">
        <f t="shared" si="33"/>
        <v>11</v>
      </c>
      <c r="BF66" s="183" t="str">
        <f>IF(BD66&lt;&gt;0,IF(AY66/BD66*100&lt;0,"&lt;0",IF(AY66/BD66*100&gt;200,"&gt;200",AY66/BD66*100))," ")</f>
        <v> </v>
      </c>
    </row>
    <row r="67" spans="1:58" ht="23.25" customHeight="1">
      <c r="A67" s="705" t="s">
        <v>52</v>
      </c>
      <c r="B67" s="684">
        <v>144</v>
      </c>
      <c r="C67" s="433">
        <f t="shared" si="48"/>
        <v>38</v>
      </c>
      <c r="D67" s="433">
        <f t="shared" si="48"/>
        <v>196</v>
      </c>
      <c r="E67" s="50">
        <f t="shared" si="48"/>
        <v>125.3</v>
      </c>
      <c r="F67" s="50">
        <f t="shared" si="23"/>
        <v>125.1</v>
      </c>
      <c r="G67" s="50">
        <f aca="true" t="shared" si="50" ref="G67:G77">Q67+BA67</f>
        <v>0.2</v>
      </c>
      <c r="H67" s="50">
        <f t="shared" si="4"/>
        <v>-70.7</v>
      </c>
      <c r="I67" s="50">
        <f t="shared" si="5"/>
        <v>63.92857142857142</v>
      </c>
      <c r="J67" s="61">
        <f t="shared" si="19"/>
        <v>0</v>
      </c>
      <c r="K67" s="61">
        <f t="shared" si="6"/>
        <v>125.3</v>
      </c>
      <c r="L67" s="253" t="str">
        <f t="shared" si="7"/>
        <v> </v>
      </c>
      <c r="M67" s="433">
        <f t="shared" si="15"/>
        <v>26.7</v>
      </c>
      <c r="N67" s="433">
        <f t="shared" si="15"/>
        <v>32.5</v>
      </c>
      <c r="O67" s="50">
        <f t="shared" si="16"/>
        <v>30.2</v>
      </c>
      <c r="P67" s="50">
        <f t="shared" si="8"/>
        <v>30.2</v>
      </c>
      <c r="Q67" s="50">
        <f t="shared" si="9"/>
        <v>0</v>
      </c>
      <c r="R67" s="50">
        <f t="shared" si="0"/>
        <v>-2.3000000000000007</v>
      </c>
      <c r="S67" s="50">
        <f t="shared" si="1"/>
        <v>92.92307692307692</v>
      </c>
      <c r="T67" s="61">
        <f t="shared" si="29"/>
        <v>0</v>
      </c>
      <c r="U67" s="110">
        <f t="shared" si="21"/>
        <v>30.2</v>
      </c>
      <c r="V67" s="253" t="str">
        <f t="shared" si="30"/>
        <v> </v>
      </c>
      <c r="W67" s="632">
        <v>26.7</v>
      </c>
      <c r="X67" s="485">
        <v>32.5</v>
      </c>
      <c r="Y67" s="444">
        <v>30.2</v>
      </c>
      <c r="Z67" s="433">
        <f t="shared" si="10"/>
        <v>30.2</v>
      </c>
      <c r="AA67" s="50"/>
      <c r="AB67" s="50">
        <f t="shared" si="17"/>
        <v>-2.3000000000000007</v>
      </c>
      <c r="AC67" s="50">
        <f t="shared" si="11"/>
        <v>92.92307692307692</v>
      </c>
      <c r="AD67" s="50"/>
      <c r="AE67" s="50">
        <f t="shared" si="31"/>
        <v>30.2</v>
      </c>
      <c r="AF67" s="183"/>
      <c r="AG67" s="662"/>
      <c r="AH67" s="619"/>
      <c r="AI67" s="76"/>
      <c r="AJ67" s="50">
        <f t="shared" si="44"/>
        <v>0</v>
      </c>
      <c r="AK67" s="50" t="str">
        <f t="shared" si="46"/>
        <v> </v>
      </c>
      <c r="AL67" s="66"/>
      <c r="AM67" s="50">
        <f aca="true" t="shared" si="51" ref="AM67:AM76">AI67-AL67</f>
        <v>0</v>
      </c>
      <c r="AN67" s="183"/>
      <c r="AO67" s="662"/>
      <c r="AP67" s="617"/>
      <c r="AQ67" s="65"/>
      <c r="AR67" s="50">
        <f t="shared" si="45"/>
        <v>0</v>
      </c>
      <c r="AS67" s="61" t="str">
        <f t="shared" si="12"/>
        <v> </v>
      </c>
      <c r="AT67" s="66"/>
      <c r="AU67" s="50"/>
      <c r="AV67" s="361" t="str">
        <f t="shared" si="13"/>
        <v> </v>
      </c>
      <c r="AW67" s="632">
        <v>11.3</v>
      </c>
      <c r="AX67" s="468">
        <v>163.5</v>
      </c>
      <c r="AY67" s="86">
        <v>95.1</v>
      </c>
      <c r="AZ67" s="86">
        <f t="shared" si="14"/>
        <v>94.89999999999999</v>
      </c>
      <c r="BA67" s="86">
        <v>0.2</v>
      </c>
      <c r="BB67" s="50">
        <f t="shared" si="49"/>
        <v>-68.4</v>
      </c>
      <c r="BC67" s="50">
        <f t="shared" si="42"/>
        <v>58.1651376146789</v>
      </c>
      <c r="BD67" s="50"/>
      <c r="BE67" s="50">
        <f t="shared" si="33"/>
        <v>95.1</v>
      </c>
      <c r="BF67" s="183"/>
    </row>
    <row r="68" spans="1:58" ht="23.25" customHeight="1">
      <c r="A68" s="705" t="s">
        <v>53</v>
      </c>
      <c r="B68" s="684">
        <v>145</v>
      </c>
      <c r="C68" s="433">
        <f t="shared" si="48"/>
        <v>49.5</v>
      </c>
      <c r="D68" s="433">
        <f t="shared" si="48"/>
        <v>52</v>
      </c>
      <c r="E68" s="50">
        <f t="shared" si="48"/>
        <v>49.4</v>
      </c>
      <c r="F68" s="50">
        <f t="shared" si="23"/>
        <v>36.9</v>
      </c>
      <c r="G68" s="50">
        <f t="shared" si="50"/>
        <v>12.5</v>
      </c>
      <c r="H68" s="50">
        <f t="shared" si="4"/>
        <v>-2.6000000000000014</v>
      </c>
      <c r="I68" s="50">
        <f t="shared" si="5"/>
        <v>95</v>
      </c>
      <c r="J68" s="61">
        <f t="shared" si="19"/>
        <v>0</v>
      </c>
      <c r="K68" s="61">
        <f t="shared" si="6"/>
        <v>49.4</v>
      </c>
      <c r="L68" s="253" t="str">
        <f t="shared" si="7"/>
        <v> </v>
      </c>
      <c r="M68" s="433">
        <f t="shared" si="15"/>
        <v>38.5</v>
      </c>
      <c r="N68" s="433">
        <f t="shared" si="15"/>
        <v>37.6</v>
      </c>
      <c r="O68" s="50">
        <f t="shared" si="16"/>
        <v>23.4</v>
      </c>
      <c r="P68" s="50">
        <f t="shared" si="8"/>
        <v>10.899999999999999</v>
      </c>
      <c r="Q68" s="50">
        <f t="shared" si="9"/>
        <v>12.5</v>
      </c>
      <c r="R68" s="50">
        <f t="shared" si="0"/>
        <v>-14.200000000000003</v>
      </c>
      <c r="S68" s="50">
        <f t="shared" si="1"/>
        <v>62.23404255319148</v>
      </c>
      <c r="T68" s="61">
        <f t="shared" si="29"/>
        <v>0</v>
      </c>
      <c r="U68" s="110">
        <f t="shared" si="21"/>
        <v>23.4</v>
      </c>
      <c r="V68" s="253" t="str">
        <f t="shared" si="30"/>
        <v> </v>
      </c>
      <c r="W68" s="632">
        <v>32.1</v>
      </c>
      <c r="X68" s="485">
        <v>31.5</v>
      </c>
      <c r="Y68" s="444">
        <v>15.7</v>
      </c>
      <c r="Z68" s="433">
        <f t="shared" si="10"/>
        <v>3.1999999999999993</v>
      </c>
      <c r="AA68" s="50">
        <v>12.5</v>
      </c>
      <c r="AB68" s="50">
        <f t="shared" si="17"/>
        <v>-15.8</v>
      </c>
      <c r="AC68" s="50">
        <f t="shared" si="11"/>
        <v>49.841269841269835</v>
      </c>
      <c r="AD68" s="50"/>
      <c r="AE68" s="50">
        <f t="shared" si="31"/>
        <v>15.7</v>
      </c>
      <c r="AF68" s="183" t="str">
        <f>IF(AD68&lt;&gt;0,IF(Y68/AD68*100&lt;0,"&lt;0",IF(Y68/AD68*100&gt;200,"&gt;200",Y68/AD68*100))," ")</f>
        <v> </v>
      </c>
      <c r="AG68" s="662">
        <v>3.4</v>
      </c>
      <c r="AH68" s="619">
        <v>3.4</v>
      </c>
      <c r="AI68" s="76">
        <v>3.6</v>
      </c>
      <c r="AJ68" s="50">
        <f t="shared" si="44"/>
        <v>0.20000000000000018</v>
      </c>
      <c r="AK68" s="50">
        <f>IF(AH68&lt;&gt;0,IF(AI68/AH68*100&lt;0,"&lt;0",IF(AI68/AH68*100&gt;200,"&gt;200",AI68/AH68*100))," ")</f>
        <v>105.88235294117648</v>
      </c>
      <c r="AL68" s="663"/>
      <c r="AM68" s="50">
        <f t="shared" si="51"/>
        <v>3.6</v>
      </c>
      <c r="AN68" s="183" t="str">
        <f>IF(AL68&lt;&gt;0,IF(AI68/AL68*100&lt;0,"&lt;0",IF(AI68/AL68*100&gt;200,"&gt;200",AI68/AL68*100))," ")</f>
        <v> </v>
      </c>
      <c r="AO68" s="619">
        <v>3</v>
      </c>
      <c r="AP68" s="619">
        <v>2.7</v>
      </c>
      <c r="AQ68" s="76">
        <v>4.1</v>
      </c>
      <c r="AR68" s="50">
        <f t="shared" si="45"/>
        <v>1.3999999999999995</v>
      </c>
      <c r="AS68" s="61">
        <f t="shared" si="12"/>
        <v>151.85185185185185</v>
      </c>
      <c r="AT68" s="663"/>
      <c r="AU68" s="50">
        <f>AQ68-AT68</f>
        <v>4.1</v>
      </c>
      <c r="AV68" s="361" t="str">
        <f t="shared" si="13"/>
        <v> </v>
      </c>
      <c r="AW68" s="632">
        <v>11</v>
      </c>
      <c r="AX68" s="433">
        <v>14.4</v>
      </c>
      <c r="AY68" s="50">
        <v>26</v>
      </c>
      <c r="AZ68" s="50">
        <f t="shared" si="14"/>
        <v>26</v>
      </c>
      <c r="BA68" s="50"/>
      <c r="BB68" s="50">
        <f t="shared" si="49"/>
        <v>11.6</v>
      </c>
      <c r="BC68" s="50">
        <f t="shared" si="42"/>
        <v>180.55555555555557</v>
      </c>
      <c r="BD68" s="50"/>
      <c r="BE68" s="50">
        <f t="shared" si="33"/>
        <v>26</v>
      </c>
      <c r="BF68" s="183" t="str">
        <f>IF(BD68&lt;&gt;0,IF(AY68/BD68*100&lt;0,"&lt;0",IF(AY68/BD68*100&gt;200,"&gt;200",AY68/BD68*100))," ")</f>
        <v> </v>
      </c>
    </row>
    <row r="69" spans="1:58" ht="18.75" customHeight="1" hidden="1">
      <c r="A69" s="705"/>
      <c r="B69" s="684">
        <v>149</v>
      </c>
      <c r="C69" s="670"/>
      <c r="D69" s="433"/>
      <c r="E69" s="50"/>
      <c r="F69" s="50">
        <f t="shared" si="23"/>
        <v>0</v>
      </c>
      <c r="G69" s="50">
        <f t="shared" si="50"/>
        <v>0</v>
      </c>
      <c r="H69" s="50">
        <f t="shared" si="4"/>
        <v>0</v>
      </c>
      <c r="I69" s="50" t="str">
        <f t="shared" si="5"/>
        <v> </v>
      </c>
      <c r="J69" s="61"/>
      <c r="K69" s="61">
        <f t="shared" si="6"/>
        <v>0</v>
      </c>
      <c r="L69" s="253"/>
      <c r="M69" s="632"/>
      <c r="N69" s="433"/>
      <c r="O69" s="50"/>
      <c r="P69" s="50"/>
      <c r="Q69" s="50"/>
      <c r="R69" s="50"/>
      <c r="S69" s="50"/>
      <c r="T69" s="61"/>
      <c r="U69" s="110"/>
      <c r="V69" s="253"/>
      <c r="W69" s="632"/>
      <c r="X69" s="485"/>
      <c r="Y69" s="444"/>
      <c r="Z69" s="433"/>
      <c r="AA69" s="50"/>
      <c r="AB69" s="50"/>
      <c r="AC69" s="50"/>
      <c r="AD69" s="50"/>
      <c r="AE69" s="50"/>
      <c r="AF69" s="183"/>
      <c r="AG69" s="182"/>
      <c r="AH69" s="433"/>
      <c r="AI69" s="50"/>
      <c r="AJ69" s="50"/>
      <c r="AK69" s="50"/>
      <c r="AL69" s="50"/>
      <c r="AM69" s="50"/>
      <c r="AN69" s="183"/>
      <c r="AO69" s="182"/>
      <c r="AP69" s="433"/>
      <c r="AQ69" s="50"/>
      <c r="AR69" s="50"/>
      <c r="AS69" s="61"/>
      <c r="AT69" s="50"/>
      <c r="AU69" s="50"/>
      <c r="AV69" s="361"/>
      <c r="AW69" s="632"/>
      <c r="AX69" s="433"/>
      <c r="AY69" s="50"/>
      <c r="AZ69" s="50">
        <f t="shared" si="14"/>
        <v>0</v>
      </c>
      <c r="BA69" s="50"/>
      <c r="BB69" s="50">
        <f t="shared" si="49"/>
        <v>0</v>
      </c>
      <c r="BC69" s="50" t="str">
        <f t="shared" si="42"/>
        <v> </v>
      </c>
      <c r="BD69" s="50"/>
      <c r="BE69" s="50"/>
      <c r="BF69" s="183"/>
    </row>
    <row r="70" spans="1:58" s="664" customFormat="1" ht="34.5" customHeight="1">
      <c r="A70" s="679" t="s">
        <v>56</v>
      </c>
      <c r="B70" s="680">
        <v>19</v>
      </c>
      <c r="C70" s="537">
        <f aca="true" t="shared" si="52" ref="C70:D76">M70+AW70</f>
        <v>15203.2</v>
      </c>
      <c r="D70" s="537">
        <f t="shared" si="52"/>
        <v>16035</v>
      </c>
      <c r="E70" s="73">
        <f>Y70+AI70+AQ70+AY70</f>
        <v>15803.5</v>
      </c>
      <c r="F70" s="73">
        <f t="shared" si="23"/>
        <v>15792.2</v>
      </c>
      <c r="G70" s="73">
        <f t="shared" si="50"/>
        <v>11.299999999999999</v>
      </c>
      <c r="H70" s="73">
        <f t="shared" si="4"/>
        <v>-231.5</v>
      </c>
      <c r="I70" s="73">
        <f t="shared" si="5"/>
        <v>98.5562831306517</v>
      </c>
      <c r="J70" s="48">
        <f t="shared" si="19"/>
        <v>0</v>
      </c>
      <c r="K70" s="48">
        <f t="shared" si="6"/>
        <v>15803.5</v>
      </c>
      <c r="L70" s="248" t="str">
        <f t="shared" si="7"/>
        <v> </v>
      </c>
      <c r="M70" s="537">
        <f>M71+M72</f>
        <v>7310.1</v>
      </c>
      <c r="N70" s="537">
        <f>N71+N72</f>
        <v>7570</v>
      </c>
      <c r="O70" s="73">
        <f>O71+O72</f>
        <v>7539.8</v>
      </c>
      <c r="P70" s="73">
        <f>P71+P72</f>
        <v>7528.7</v>
      </c>
      <c r="Q70" s="73">
        <f t="shared" si="9"/>
        <v>11.1</v>
      </c>
      <c r="R70" s="73">
        <f t="shared" si="0"/>
        <v>-30.199999999999818</v>
      </c>
      <c r="S70" s="73">
        <f t="shared" si="1"/>
        <v>99.60105680317041</v>
      </c>
      <c r="T70" s="48">
        <f t="shared" si="29"/>
        <v>0</v>
      </c>
      <c r="U70" s="104">
        <f t="shared" si="21"/>
        <v>7539.8</v>
      </c>
      <c r="V70" s="248" t="str">
        <f t="shared" si="30"/>
        <v> </v>
      </c>
      <c r="W70" s="822"/>
      <c r="X70" s="823">
        <f>X71+X72+X73+X74</f>
        <v>10</v>
      </c>
      <c r="Y70" s="808">
        <f>Y71+Y72+Y75+Y76</f>
        <v>11.1</v>
      </c>
      <c r="Z70" s="807">
        <f t="shared" si="10"/>
        <v>0</v>
      </c>
      <c r="AA70" s="73">
        <f>AA71+AA72+AA75+AA76</f>
        <v>11.1</v>
      </c>
      <c r="AB70" s="73">
        <f t="shared" si="17"/>
        <v>1.0999999999999996</v>
      </c>
      <c r="AC70" s="73">
        <f t="shared" si="11"/>
        <v>110.99999999999999</v>
      </c>
      <c r="AD70" s="73">
        <f>AD71+AD72+AD75+AD76</f>
        <v>0</v>
      </c>
      <c r="AE70" s="73">
        <f t="shared" si="31"/>
        <v>11.1</v>
      </c>
      <c r="AF70" s="190" t="str">
        <f>IF(AD70&lt;&gt;0,IF(Y70/AD70*100&lt;0,"&lt;0",IF(Y70/AD70*100&gt;200,"&gt;200",Y70/AD70*100))," ")</f>
        <v> </v>
      </c>
      <c r="AG70" s="537">
        <f>AG71+AG72</f>
        <v>4738.2</v>
      </c>
      <c r="AH70" s="537">
        <f>AH71+AH72</f>
        <v>5047.3</v>
      </c>
      <c r="AI70" s="73">
        <f>AI71+AI72</f>
        <v>5016</v>
      </c>
      <c r="AJ70" s="157">
        <f aca="true" t="shared" si="53" ref="AJ70:AJ76">AI70-AH70</f>
        <v>-31.300000000000182</v>
      </c>
      <c r="AK70" s="157">
        <f aca="true" t="shared" si="54" ref="AK70:AK76">IF(AH70&lt;&gt;0,IF(AI70/AH70*100&lt;0,"&lt;0",IF(AI70/AH70*100&gt;200,"&gt;200",AI70/AH70*100))," ")</f>
        <v>99.37986646325758</v>
      </c>
      <c r="AL70" s="73">
        <f>AL71+AL72</f>
        <v>0</v>
      </c>
      <c r="AM70" s="157">
        <f t="shared" si="51"/>
        <v>5016</v>
      </c>
      <c r="AN70" s="190" t="str">
        <f>IF(AL70&lt;&gt;0,IF(AI70/AL70*100&lt;0,"&lt;0",IF(AI70/AL70*100&gt;200,"&gt;200",AI70/AL70*100))," ")</f>
        <v> </v>
      </c>
      <c r="AO70" s="537">
        <f>AO71+AO72</f>
        <v>2571.9</v>
      </c>
      <c r="AP70" s="537">
        <f>AP71+AP72</f>
        <v>2512.7</v>
      </c>
      <c r="AQ70" s="73">
        <f>AQ71+AQ72</f>
        <v>2512.7</v>
      </c>
      <c r="AR70" s="157">
        <f aca="true" t="shared" si="55" ref="AR70:AR76">AQ70-AP70</f>
        <v>0</v>
      </c>
      <c r="AS70" s="48">
        <f t="shared" si="12"/>
        <v>100</v>
      </c>
      <c r="AT70" s="73">
        <f>AT71+AT72</f>
        <v>0</v>
      </c>
      <c r="AU70" s="157">
        <f aca="true" t="shared" si="56" ref="AU70:AU76">AQ70-AT70</f>
        <v>2512.7</v>
      </c>
      <c r="AV70" s="558" t="str">
        <f t="shared" si="13"/>
        <v> </v>
      </c>
      <c r="AW70" s="811">
        <f>AW71+AW75+AW76</f>
        <v>7893.1</v>
      </c>
      <c r="AX70" s="812">
        <f>AX71+AX75+AX76</f>
        <v>8465</v>
      </c>
      <c r="AY70" s="813">
        <f>AY71+AY75+AY76</f>
        <v>8263.7</v>
      </c>
      <c r="AZ70" s="813">
        <f t="shared" si="14"/>
        <v>8263.5</v>
      </c>
      <c r="BA70" s="47">
        <f>BA71+BA75+BA76</f>
        <v>0.2</v>
      </c>
      <c r="BB70" s="73">
        <f t="shared" si="49"/>
        <v>-201.29999999999927</v>
      </c>
      <c r="BC70" s="47">
        <f t="shared" si="42"/>
        <v>97.6219728292971</v>
      </c>
      <c r="BD70" s="73">
        <f>BD71+BD72+BD75+BD76</f>
        <v>0</v>
      </c>
      <c r="BE70" s="73">
        <f t="shared" si="33"/>
        <v>8263.7</v>
      </c>
      <c r="BF70" s="190" t="str">
        <f>IF(BD70&lt;&gt;0,IF(AY70/BD70*100&lt;0,"&lt;0",IF(AY70/BD70*100&gt;200,"&gt;200",AY70/BD70*100))," ")</f>
        <v> </v>
      </c>
    </row>
    <row r="71" spans="1:59" s="9" customFormat="1" ht="28.5" customHeight="1">
      <c r="A71" s="706" t="s">
        <v>57</v>
      </c>
      <c r="B71" s="684">
        <v>191</v>
      </c>
      <c r="C71" s="463">
        <f t="shared" si="52"/>
        <v>7893.1</v>
      </c>
      <c r="D71" s="463">
        <f t="shared" si="52"/>
        <v>8475</v>
      </c>
      <c r="E71" s="72">
        <f aca="true" t="shared" si="57" ref="E71:E76">O71+AY71</f>
        <v>8274.800000000001</v>
      </c>
      <c r="F71" s="72">
        <f t="shared" si="23"/>
        <v>8263.5</v>
      </c>
      <c r="G71" s="72">
        <f t="shared" si="50"/>
        <v>11.299999999999999</v>
      </c>
      <c r="H71" s="72">
        <f t="shared" si="4"/>
        <v>-200.1999999999989</v>
      </c>
      <c r="I71" s="72">
        <f t="shared" si="5"/>
        <v>97.6377581120944</v>
      </c>
      <c r="J71" s="70">
        <f t="shared" si="19"/>
        <v>0</v>
      </c>
      <c r="K71" s="70">
        <f t="shared" si="6"/>
        <v>8274.800000000001</v>
      </c>
      <c r="L71" s="209" t="str">
        <f t="shared" si="7"/>
        <v> </v>
      </c>
      <c r="M71" s="463">
        <f t="shared" si="15"/>
        <v>0</v>
      </c>
      <c r="N71" s="463">
        <f t="shared" si="15"/>
        <v>10</v>
      </c>
      <c r="O71" s="72">
        <f t="shared" si="16"/>
        <v>11.1</v>
      </c>
      <c r="P71" s="72">
        <f t="shared" si="8"/>
        <v>0</v>
      </c>
      <c r="Q71" s="72">
        <f t="shared" si="9"/>
        <v>11.1</v>
      </c>
      <c r="R71" s="72">
        <f t="shared" si="0"/>
        <v>1.0999999999999996</v>
      </c>
      <c r="S71" s="72">
        <f t="shared" si="1"/>
        <v>110.99999999999999</v>
      </c>
      <c r="T71" s="70">
        <f t="shared" si="29"/>
        <v>0</v>
      </c>
      <c r="U71" s="112">
        <f t="shared" si="21"/>
        <v>11.1</v>
      </c>
      <c r="V71" s="209" t="str">
        <f t="shared" si="30"/>
        <v> </v>
      </c>
      <c r="W71" s="768"/>
      <c r="X71" s="823">
        <v>10</v>
      </c>
      <c r="Y71" s="808">
        <v>11.1</v>
      </c>
      <c r="Z71" s="807">
        <f t="shared" si="10"/>
        <v>0</v>
      </c>
      <c r="AA71" s="72">
        <v>11.1</v>
      </c>
      <c r="AB71" s="72">
        <f t="shared" si="17"/>
        <v>1.0999999999999996</v>
      </c>
      <c r="AC71" s="72">
        <f t="shared" si="11"/>
        <v>110.99999999999999</v>
      </c>
      <c r="AD71" s="72"/>
      <c r="AE71" s="72">
        <f t="shared" si="31"/>
        <v>11.1</v>
      </c>
      <c r="AF71" s="191" t="str">
        <f>IF(AD71&lt;&gt;0,IF(Y71/AD71*100&lt;0,"&lt;0",IF(Y71/AD71*100&gt;200,"&gt;200",Y71/AD71*100))," ")</f>
        <v> </v>
      </c>
      <c r="AG71" s="206"/>
      <c r="AH71" s="463"/>
      <c r="AI71" s="72"/>
      <c r="AJ71" s="50">
        <f t="shared" si="53"/>
        <v>0</v>
      </c>
      <c r="AK71" s="50" t="str">
        <f t="shared" si="54"/>
        <v> </v>
      </c>
      <c r="AL71" s="72"/>
      <c r="AM71" s="50">
        <f t="shared" si="51"/>
        <v>0</v>
      </c>
      <c r="AN71" s="191" t="str">
        <f>IF(AL71&lt;&gt;0,IF(AI71/AL71*100&lt;0,"&lt;0",IF(AI71/AL71*100&gt;200,"&gt;200",AI71/AL71*100))," ")</f>
        <v> </v>
      </c>
      <c r="AO71" s="206"/>
      <c r="AP71" s="463"/>
      <c r="AQ71" s="72"/>
      <c r="AR71" s="50">
        <f t="shared" si="55"/>
        <v>0</v>
      </c>
      <c r="AS71" s="70" t="str">
        <f t="shared" si="12"/>
        <v> </v>
      </c>
      <c r="AT71" s="72"/>
      <c r="AU71" s="50">
        <f t="shared" si="56"/>
        <v>0</v>
      </c>
      <c r="AV71" s="571" t="str">
        <f t="shared" si="13"/>
        <v> </v>
      </c>
      <c r="AW71" s="810">
        <v>7893.1</v>
      </c>
      <c r="AX71" s="814">
        <v>8465</v>
      </c>
      <c r="AY71" s="815">
        <v>8263.7</v>
      </c>
      <c r="AZ71" s="815">
        <f t="shared" si="14"/>
        <v>8263.5</v>
      </c>
      <c r="BA71" s="50">
        <v>0.2</v>
      </c>
      <c r="BB71" s="50">
        <f t="shared" si="49"/>
        <v>-201.29999999999927</v>
      </c>
      <c r="BC71" s="50">
        <f t="shared" si="42"/>
        <v>97.6219728292971</v>
      </c>
      <c r="BD71" s="72"/>
      <c r="BE71" s="72">
        <f t="shared" si="33"/>
        <v>8263.7</v>
      </c>
      <c r="BF71" s="191" t="str">
        <f>IF(BD71&lt;&gt;0,IF(AY71/BD71*100&lt;0,"&lt;0",IF(AY71/BD71*100&gt;200,"&gt;200",AY71/BD71*100))," ")</f>
        <v> </v>
      </c>
      <c r="BG71" s="518">
        <f>AY71-O92</f>
        <v>0</v>
      </c>
    </row>
    <row r="72" spans="1:58" s="4" customFormat="1" ht="27" customHeight="1">
      <c r="A72" s="706" t="s">
        <v>58</v>
      </c>
      <c r="B72" s="708">
        <v>192</v>
      </c>
      <c r="C72" s="464">
        <f t="shared" si="52"/>
        <v>7310.1</v>
      </c>
      <c r="D72" s="464">
        <f t="shared" si="52"/>
        <v>7560</v>
      </c>
      <c r="E72" s="77">
        <f t="shared" si="57"/>
        <v>7528.7</v>
      </c>
      <c r="F72" s="77">
        <f>P72+AZ72</f>
        <v>7528.7</v>
      </c>
      <c r="G72" s="77">
        <f t="shared" si="50"/>
        <v>0</v>
      </c>
      <c r="H72" s="77">
        <f t="shared" si="4"/>
        <v>-31.300000000000182</v>
      </c>
      <c r="I72" s="77">
        <f t="shared" si="5"/>
        <v>99.58597883597884</v>
      </c>
      <c r="J72" s="70">
        <f t="shared" si="19"/>
        <v>0</v>
      </c>
      <c r="K72" s="70">
        <f t="shared" si="6"/>
        <v>7528.7</v>
      </c>
      <c r="L72" s="209" t="str">
        <f t="shared" si="7"/>
        <v> </v>
      </c>
      <c r="M72" s="463">
        <f t="shared" si="15"/>
        <v>7310.1</v>
      </c>
      <c r="N72" s="463">
        <f t="shared" si="15"/>
        <v>7560</v>
      </c>
      <c r="O72" s="72">
        <f t="shared" si="16"/>
        <v>7528.7</v>
      </c>
      <c r="P72" s="77">
        <f>O72</f>
        <v>7528.7</v>
      </c>
      <c r="Q72" s="77">
        <f t="shared" si="9"/>
        <v>0</v>
      </c>
      <c r="R72" s="77">
        <f t="shared" si="0"/>
        <v>-31.300000000000182</v>
      </c>
      <c r="S72" s="77">
        <f t="shared" si="1"/>
        <v>99.58597883597884</v>
      </c>
      <c r="T72" s="70">
        <f t="shared" si="29"/>
        <v>0</v>
      </c>
      <c r="U72" s="112">
        <f t="shared" si="21"/>
        <v>7528.7</v>
      </c>
      <c r="V72" s="209" t="str">
        <f t="shared" si="30"/>
        <v> </v>
      </c>
      <c r="W72" s="634"/>
      <c r="X72" s="609"/>
      <c r="Y72" s="450"/>
      <c r="Z72" s="464">
        <f t="shared" si="10"/>
        <v>0</v>
      </c>
      <c r="AA72" s="77"/>
      <c r="AB72" s="77">
        <f t="shared" si="17"/>
        <v>0</v>
      </c>
      <c r="AC72" s="77" t="str">
        <f t="shared" si="11"/>
        <v> </v>
      </c>
      <c r="AD72" s="77"/>
      <c r="AE72" s="77">
        <f t="shared" si="31"/>
        <v>0</v>
      </c>
      <c r="AF72" s="192" t="str">
        <f>IF(AD72&lt;&gt;0,IF(Y72/AD72*100&lt;0,"&lt;0",IF(Y72/AD72*100&gt;200,"&gt;200",Y72/AD72*100))," ")</f>
        <v> </v>
      </c>
      <c r="AG72" s="464">
        <f>AG73+AG74</f>
        <v>4738.2</v>
      </c>
      <c r="AH72" s="464">
        <f>AH73+AH74</f>
        <v>5047.3</v>
      </c>
      <c r="AI72" s="77">
        <f>AI73+AI74</f>
        <v>5016</v>
      </c>
      <c r="AJ72" s="50">
        <f t="shared" si="53"/>
        <v>-31.300000000000182</v>
      </c>
      <c r="AK72" s="50">
        <f t="shared" si="54"/>
        <v>99.37986646325758</v>
      </c>
      <c r="AL72" s="77">
        <f>AL73+AL74</f>
        <v>0</v>
      </c>
      <c r="AM72" s="50">
        <f t="shared" si="51"/>
        <v>5016</v>
      </c>
      <c r="AN72" s="192" t="str">
        <f>IF(AL72&lt;&gt;0,IF(AI72/AL72*100&lt;0,"&lt;0",IF(AI72/AL72*100&gt;200,"&gt;200",AI72/AL72*100))," ")</f>
        <v> </v>
      </c>
      <c r="AO72" s="464">
        <f>AO73+AO74</f>
        <v>2571.9</v>
      </c>
      <c r="AP72" s="464">
        <f>AP73+AP74</f>
        <v>2512.7</v>
      </c>
      <c r="AQ72" s="77">
        <f>AQ73+AQ74</f>
        <v>2512.7</v>
      </c>
      <c r="AR72" s="50">
        <f t="shared" si="55"/>
        <v>0</v>
      </c>
      <c r="AS72" s="70">
        <f t="shared" si="12"/>
        <v>100</v>
      </c>
      <c r="AT72" s="77">
        <f>AT73+AT74</f>
        <v>0</v>
      </c>
      <c r="AU72" s="50">
        <f t="shared" si="56"/>
        <v>2512.7</v>
      </c>
      <c r="AV72" s="571" t="str">
        <f t="shared" si="13"/>
        <v> </v>
      </c>
      <c r="AW72" s="634"/>
      <c r="AX72" s="433"/>
      <c r="AY72" s="50"/>
      <c r="AZ72" s="50">
        <f t="shared" si="14"/>
        <v>0</v>
      </c>
      <c r="BA72" s="50"/>
      <c r="BB72" s="50">
        <f t="shared" si="49"/>
        <v>0</v>
      </c>
      <c r="BC72" s="50" t="str">
        <f t="shared" si="42"/>
        <v> </v>
      </c>
      <c r="BD72" s="77"/>
      <c r="BE72" s="77">
        <f t="shared" si="33"/>
        <v>0</v>
      </c>
      <c r="BF72" s="192" t="str">
        <f>IF(BD72&lt;&gt;0,IF(AY72/BD72*100&lt;0,"&lt;0",IF(AY72/BD72*100&gt;200,"&gt;200",AY72/BD72*100))," ")</f>
        <v> </v>
      </c>
    </row>
    <row r="73" spans="1:58" s="4" customFormat="1" ht="30.75" customHeight="1">
      <c r="A73" s="706" t="s">
        <v>252</v>
      </c>
      <c r="B73" s="708">
        <v>1921</v>
      </c>
      <c r="C73" s="464">
        <f t="shared" si="52"/>
        <v>4738.2</v>
      </c>
      <c r="D73" s="464">
        <f t="shared" si="52"/>
        <v>5047.3</v>
      </c>
      <c r="E73" s="77">
        <f t="shared" si="57"/>
        <v>5016</v>
      </c>
      <c r="F73" s="77">
        <f>P73+AZ73</f>
        <v>5016</v>
      </c>
      <c r="G73" s="77">
        <f t="shared" si="50"/>
        <v>0</v>
      </c>
      <c r="H73" s="77">
        <f t="shared" si="4"/>
        <v>-31.300000000000182</v>
      </c>
      <c r="I73" s="77">
        <f t="shared" si="5"/>
        <v>99.37986646325758</v>
      </c>
      <c r="J73" s="70">
        <f t="shared" si="19"/>
        <v>0</v>
      </c>
      <c r="K73" s="70">
        <f t="shared" si="6"/>
        <v>5016</v>
      </c>
      <c r="L73" s="209" t="str">
        <f t="shared" si="7"/>
        <v> </v>
      </c>
      <c r="M73" s="463">
        <f t="shared" si="15"/>
        <v>4738.2</v>
      </c>
      <c r="N73" s="463">
        <f t="shared" si="15"/>
        <v>5047.3</v>
      </c>
      <c r="O73" s="72">
        <f t="shared" si="16"/>
        <v>5016</v>
      </c>
      <c r="P73" s="77">
        <f>O73</f>
        <v>5016</v>
      </c>
      <c r="Q73" s="77">
        <f t="shared" si="9"/>
        <v>0</v>
      </c>
      <c r="R73" s="77">
        <f t="shared" si="0"/>
        <v>-31.300000000000182</v>
      </c>
      <c r="S73" s="77">
        <f t="shared" si="1"/>
        <v>99.37986646325758</v>
      </c>
      <c r="T73" s="70">
        <f t="shared" si="29"/>
        <v>0</v>
      </c>
      <c r="U73" s="112">
        <f t="shared" si="21"/>
        <v>5016</v>
      </c>
      <c r="V73" s="209" t="str">
        <f t="shared" si="30"/>
        <v> </v>
      </c>
      <c r="W73" s="634"/>
      <c r="X73" s="609"/>
      <c r="Y73" s="450"/>
      <c r="Z73" s="464">
        <f t="shared" si="10"/>
        <v>0</v>
      </c>
      <c r="AA73" s="77"/>
      <c r="AB73" s="77">
        <f t="shared" si="17"/>
        <v>0</v>
      </c>
      <c r="AC73" s="77" t="str">
        <f t="shared" si="11"/>
        <v> </v>
      </c>
      <c r="AD73" s="77"/>
      <c r="AE73" s="77"/>
      <c r="AF73" s="192"/>
      <c r="AG73" s="220">
        <v>4738.2</v>
      </c>
      <c r="AH73" s="464">
        <v>5047.3</v>
      </c>
      <c r="AI73" s="77">
        <v>5016</v>
      </c>
      <c r="AJ73" s="50">
        <f t="shared" si="53"/>
        <v>-31.300000000000182</v>
      </c>
      <c r="AK73" s="50">
        <f t="shared" si="54"/>
        <v>99.37986646325758</v>
      </c>
      <c r="AL73" s="77"/>
      <c r="AM73" s="50">
        <f t="shared" si="51"/>
        <v>5016</v>
      </c>
      <c r="AN73" s="192"/>
      <c r="AO73" s="220"/>
      <c r="AP73" s="464"/>
      <c r="AQ73" s="77"/>
      <c r="AR73" s="50">
        <f t="shared" si="55"/>
        <v>0</v>
      </c>
      <c r="AS73" s="70" t="str">
        <f t="shared" si="12"/>
        <v> </v>
      </c>
      <c r="AT73" s="77"/>
      <c r="AU73" s="50">
        <f t="shared" si="56"/>
        <v>0</v>
      </c>
      <c r="AV73" s="571" t="str">
        <f t="shared" si="13"/>
        <v> </v>
      </c>
      <c r="AW73" s="634"/>
      <c r="AX73" s="433"/>
      <c r="AY73" s="50"/>
      <c r="AZ73" s="50">
        <f t="shared" si="14"/>
        <v>0</v>
      </c>
      <c r="BA73" s="50"/>
      <c r="BB73" s="50">
        <f t="shared" si="49"/>
        <v>0</v>
      </c>
      <c r="BC73" s="50" t="str">
        <f t="shared" si="42"/>
        <v> </v>
      </c>
      <c r="BD73" s="77"/>
      <c r="BE73" s="77"/>
      <c r="BF73" s="192"/>
    </row>
    <row r="74" spans="1:58" s="4" customFormat="1" ht="29.25" customHeight="1">
      <c r="A74" s="706" t="s">
        <v>251</v>
      </c>
      <c r="B74" s="708">
        <v>1922</v>
      </c>
      <c r="C74" s="464">
        <f t="shared" si="52"/>
        <v>2571.9</v>
      </c>
      <c r="D74" s="464">
        <f t="shared" si="52"/>
        <v>2512.7</v>
      </c>
      <c r="E74" s="77">
        <f t="shared" si="57"/>
        <v>2512.7</v>
      </c>
      <c r="F74" s="77">
        <f>P74+AZ74</f>
        <v>2512.7</v>
      </c>
      <c r="G74" s="77">
        <f t="shared" si="50"/>
        <v>0</v>
      </c>
      <c r="H74" s="77">
        <f t="shared" si="4"/>
        <v>0</v>
      </c>
      <c r="I74" s="77">
        <f t="shared" si="5"/>
        <v>100</v>
      </c>
      <c r="J74" s="70">
        <f t="shared" si="19"/>
        <v>0</v>
      </c>
      <c r="K74" s="70">
        <f t="shared" si="6"/>
        <v>2512.7</v>
      </c>
      <c r="L74" s="209" t="str">
        <f t="shared" si="7"/>
        <v> </v>
      </c>
      <c r="M74" s="463">
        <f t="shared" si="15"/>
        <v>2571.9</v>
      </c>
      <c r="N74" s="463">
        <f t="shared" si="15"/>
        <v>2512.7</v>
      </c>
      <c r="O74" s="72">
        <f t="shared" si="16"/>
        <v>2512.7</v>
      </c>
      <c r="P74" s="77">
        <f>O74</f>
        <v>2512.7</v>
      </c>
      <c r="Q74" s="77">
        <f t="shared" si="9"/>
        <v>0</v>
      </c>
      <c r="R74" s="77">
        <f t="shared" si="0"/>
        <v>0</v>
      </c>
      <c r="S74" s="77">
        <f t="shared" si="1"/>
        <v>100</v>
      </c>
      <c r="T74" s="70">
        <f t="shared" si="29"/>
        <v>0</v>
      </c>
      <c r="U74" s="112">
        <f t="shared" si="21"/>
        <v>2512.7</v>
      </c>
      <c r="V74" s="209" t="str">
        <f t="shared" si="30"/>
        <v> </v>
      </c>
      <c r="W74" s="634"/>
      <c r="X74" s="609"/>
      <c r="Y74" s="450"/>
      <c r="Z74" s="464">
        <f t="shared" si="10"/>
        <v>0</v>
      </c>
      <c r="AA74" s="77"/>
      <c r="AB74" s="77">
        <f t="shared" si="17"/>
        <v>0</v>
      </c>
      <c r="AC74" s="77" t="str">
        <f t="shared" si="11"/>
        <v> </v>
      </c>
      <c r="AD74" s="77"/>
      <c r="AE74" s="77"/>
      <c r="AF74" s="192"/>
      <c r="AG74" s="220"/>
      <c r="AH74" s="464"/>
      <c r="AI74" s="77"/>
      <c r="AJ74" s="50">
        <f t="shared" si="53"/>
        <v>0</v>
      </c>
      <c r="AK74" s="50" t="str">
        <f t="shared" si="54"/>
        <v> </v>
      </c>
      <c r="AL74" s="77"/>
      <c r="AM74" s="50">
        <f t="shared" si="51"/>
        <v>0</v>
      </c>
      <c r="AN74" s="192"/>
      <c r="AO74" s="220">
        <v>2571.9</v>
      </c>
      <c r="AP74" s="464">
        <v>2512.7</v>
      </c>
      <c r="AQ74" s="77">
        <v>2512.7</v>
      </c>
      <c r="AR74" s="50">
        <f t="shared" si="55"/>
        <v>0</v>
      </c>
      <c r="AS74" s="70">
        <f t="shared" si="12"/>
        <v>100</v>
      </c>
      <c r="AT74" s="77"/>
      <c r="AU74" s="50">
        <f t="shared" si="56"/>
        <v>2512.7</v>
      </c>
      <c r="AV74" s="571" t="str">
        <f t="shared" si="13"/>
        <v> </v>
      </c>
      <c r="AW74" s="634"/>
      <c r="AX74" s="433"/>
      <c r="AY74" s="50"/>
      <c r="AZ74" s="50">
        <f t="shared" si="14"/>
        <v>0</v>
      </c>
      <c r="BA74" s="50"/>
      <c r="BB74" s="50">
        <f t="shared" si="49"/>
        <v>0</v>
      </c>
      <c r="BC74" s="50" t="str">
        <f t="shared" si="42"/>
        <v> </v>
      </c>
      <c r="BD74" s="77"/>
      <c r="BE74" s="77"/>
      <c r="BF74" s="192"/>
    </row>
    <row r="75" spans="1:58" ht="28.5" customHeight="1" hidden="1">
      <c r="A75" s="706" t="s">
        <v>59</v>
      </c>
      <c r="B75" s="684">
        <v>193</v>
      </c>
      <c r="C75" s="670"/>
      <c r="D75" s="463">
        <f t="shared" si="52"/>
        <v>0</v>
      </c>
      <c r="E75" s="72">
        <f t="shared" si="57"/>
        <v>0</v>
      </c>
      <c r="F75" s="72">
        <f>Z75+AI75+AQ75+AZ75</f>
        <v>0</v>
      </c>
      <c r="G75" s="72">
        <f t="shared" si="50"/>
        <v>0</v>
      </c>
      <c r="H75" s="72">
        <f t="shared" si="4"/>
        <v>0</v>
      </c>
      <c r="I75" s="72" t="str">
        <f t="shared" si="5"/>
        <v> </v>
      </c>
      <c r="J75" s="70">
        <f t="shared" si="19"/>
        <v>0</v>
      </c>
      <c r="K75" s="70">
        <f t="shared" si="6"/>
        <v>0</v>
      </c>
      <c r="L75" s="209" t="str">
        <f t="shared" si="7"/>
        <v> </v>
      </c>
      <c r="M75" s="634"/>
      <c r="N75" s="463">
        <f t="shared" si="15"/>
        <v>0</v>
      </c>
      <c r="O75" s="72">
        <f t="shared" si="16"/>
        <v>0</v>
      </c>
      <c r="P75" s="72">
        <f t="shared" si="8"/>
        <v>0</v>
      </c>
      <c r="Q75" s="72">
        <f t="shared" si="9"/>
        <v>0</v>
      </c>
      <c r="R75" s="72">
        <f t="shared" si="0"/>
        <v>0</v>
      </c>
      <c r="S75" s="72" t="str">
        <f t="shared" si="1"/>
        <v> </v>
      </c>
      <c r="T75" s="70">
        <f t="shared" si="29"/>
        <v>0</v>
      </c>
      <c r="U75" s="112">
        <f t="shared" si="21"/>
        <v>0</v>
      </c>
      <c r="V75" s="209" t="str">
        <f t="shared" si="30"/>
        <v> </v>
      </c>
      <c r="W75" s="634"/>
      <c r="X75" s="549"/>
      <c r="Y75" s="451"/>
      <c r="Z75" s="463">
        <f t="shared" si="10"/>
        <v>0</v>
      </c>
      <c r="AA75" s="72"/>
      <c r="AB75" s="72">
        <f t="shared" si="17"/>
        <v>0</v>
      </c>
      <c r="AC75" s="72" t="str">
        <f t="shared" si="11"/>
        <v> </v>
      </c>
      <c r="AD75" s="72"/>
      <c r="AE75" s="72">
        <f>Y75-AD75</f>
        <v>0</v>
      </c>
      <c r="AF75" s="191" t="str">
        <f>IF(AD75&lt;&gt;0,IF(Y75/AD75*100&lt;0,"&lt;0",IF(Y75/AD75*100&gt;200,"&gt;200",Y75/AD75*100))," ")</f>
        <v> </v>
      </c>
      <c r="AG75" s="206"/>
      <c r="AH75" s="463"/>
      <c r="AI75" s="72"/>
      <c r="AJ75" s="50">
        <f t="shared" si="53"/>
        <v>0</v>
      </c>
      <c r="AK75" s="50" t="str">
        <f t="shared" si="54"/>
        <v> </v>
      </c>
      <c r="AL75" s="72"/>
      <c r="AM75" s="50">
        <f t="shared" si="51"/>
        <v>0</v>
      </c>
      <c r="AN75" s="191" t="str">
        <f>IF(AL75&lt;&gt;0,IF(AI75/AL75*100&lt;0,"&lt;0",IF(AI75/AL75*100&gt;200,"&gt;200",AI75/AL75*100))," ")</f>
        <v> </v>
      </c>
      <c r="AO75" s="206"/>
      <c r="AP75" s="463"/>
      <c r="AQ75" s="72"/>
      <c r="AR75" s="50">
        <f t="shared" si="55"/>
        <v>0</v>
      </c>
      <c r="AS75" s="70" t="str">
        <f t="shared" si="12"/>
        <v> </v>
      </c>
      <c r="AT75" s="72"/>
      <c r="AU75" s="50">
        <f t="shared" si="56"/>
        <v>0</v>
      </c>
      <c r="AV75" s="571" t="str">
        <f t="shared" si="13"/>
        <v> </v>
      </c>
      <c r="AW75" s="634"/>
      <c r="AX75" s="433"/>
      <c r="AY75" s="50"/>
      <c r="AZ75" s="50">
        <f t="shared" si="14"/>
        <v>0</v>
      </c>
      <c r="BA75" s="50"/>
      <c r="BB75" s="50">
        <f t="shared" si="49"/>
        <v>0</v>
      </c>
      <c r="BC75" s="50" t="str">
        <f t="shared" si="42"/>
        <v> </v>
      </c>
      <c r="BD75" s="72"/>
      <c r="BE75" s="72">
        <f>AY75-BD75</f>
        <v>0</v>
      </c>
      <c r="BF75" s="191" t="str">
        <f>IF(BD75&lt;&gt;0,IF(AY75/BD75*100&lt;0,"&lt;0",IF(AY75/BD75*100&gt;200,"&gt;200",AY75/BD75*100))," ")</f>
        <v> </v>
      </c>
    </row>
    <row r="76" spans="1:58" ht="30.75" customHeight="1" hidden="1">
      <c r="A76" s="706" t="s">
        <v>60</v>
      </c>
      <c r="B76" s="684">
        <v>194</v>
      </c>
      <c r="C76" s="670"/>
      <c r="D76" s="463">
        <f t="shared" si="52"/>
        <v>0</v>
      </c>
      <c r="E76" s="72">
        <f t="shared" si="57"/>
        <v>0</v>
      </c>
      <c r="F76" s="72">
        <f>Z76+AI76+AQ76+AZ76</f>
        <v>0</v>
      </c>
      <c r="G76" s="72">
        <f t="shared" si="50"/>
        <v>0</v>
      </c>
      <c r="H76" s="72">
        <f t="shared" si="4"/>
        <v>0</v>
      </c>
      <c r="I76" s="72" t="str">
        <f t="shared" si="5"/>
        <v> </v>
      </c>
      <c r="J76" s="70">
        <f t="shared" si="19"/>
        <v>0</v>
      </c>
      <c r="K76" s="70">
        <f t="shared" si="6"/>
        <v>0</v>
      </c>
      <c r="L76" s="209" t="str">
        <f t="shared" si="7"/>
        <v> </v>
      </c>
      <c r="M76" s="634"/>
      <c r="N76" s="463">
        <f t="shared" si="15"/>
        <v>0</v>
      </c>
      <c r="O76" s="72">
        <f t="shared" si="16"/>
        <v>0</v>
      </c>
      <c r="P76" s="72">
        <f t="shared" si="8"/>
        <v>0</v>
      </c>
      <c r="Q76" s="72">
        <f t="shared" si="9"/>
        <v>0</v>
      </c>
      <c r="R76" s="72">
        <f t="shared" si="0"/>
        <v>0</v>
      </c>
      <c r="S76" s="72" t="str">
        <f t="shared" si="1"/>
        <v> </v>
      </c>
      <c r="T76" s="70">
        <f>AD76+AL76+AT76</f>
        <v>0</v>
      </c>
      <c r="U76" s="112">
        <f aca="true" t="shared" si="58" ref="U76:U100">O76-T76</f>
        <v>0</v>
      </c>
      <c r="V76" s="209" t="str">
        <f aca="true" t="shared" si="59" ref="V76:V97">IF(T76&lt;&gt;0,IF(O76/T76*100&lt;0,"&lt;0",IF(O76/T76*100&gt;200,"&gt;200",O76/T76*100))," ")</f>
        <v> </v>
      </c>
      <c r="W76" s="634"/>
      <c r="X76" s="549"/>
      <c r="Y76" s="451"/>
      <c r="Z76" s="463">
        <f t="shared" si="10"/>
        <v>0</v>
      </c>
      <c r="AA76" s="72"/>
      <c r="AB76" s="72">
        <f t="shared" si="17"/>
        <v>0</v>
      </c>
      <c r="AC76" s="72" t="str">
        <f t="shared" si="11"/>
        <v> </v>
      </c>
      <c r="AD76" s="72"/>
      <c r="AE76" s="72">
        <f>Y76-AD76</f>
        <v>0</v>
      </c>
      <c r="AF76" s="191" t="str">
        <f>IF(AD76&lt;&gt;0,IF(Y76/AD76*100&lt;0,"&lt;0",IF(Y76/AD76*100&gt;200,"&gt;200",Y76/AD76*100))," ")</f>
        <v> </v>
      </c>
      <c r="AG76" s="206"/>
      <c r="AH76" s="463"/>
      <c r="AI76" s="72"/>
      <c r="AJ76" s="50">
        <f t="shared" si="53"/>
        <v>0</v>
      </c>
      <c r="AK76" s="50" t="str">
        <f t="shared" si="54"/>
        <v> </v>
      </c>
      <c r="AL76" s="72"/>
      <c r="AM76" s="50">
        <f t="shared" si="51"/>
        <v>0</v>
      </c>
      <c r="AN76" s="191" t="str">
        <f>IF(AL76&lt;&gt;0,IF(AI76/AL76*100&lt;0,"&lt;0",IF(AI76/AL76*100&gt;200,"&gt;200",AI76/AL76*100))," ")</f>
        <v> </v>
      </c>
      <c r="AO76" s="206"/>
      <c r="AP76" s="463"/>
      <c r="AQ76" s="72"/>
      <c r="AR76" s="50">
        <f t="shared" si="55"/>
        <v>0</v>
      </c>
      <c r="AS76" s="70" t="str">
        <f t="shared" si="12"/>
        <v> </v>
      </c>
      <c r="AT76" s="72"/>
      <c r="AU76" s="50">
        <f t="shared" si="56"/>
        <v>0</v>
      </c>
      <c r="AV76" s="571" t="str">
        <f t="shared" si="13"/>
        <v> </v>
      </c>
      <c r="AW76" s="634"/>
      <c r="AX76" s="433"/>
      <c r="AY76" s="50"/>
      <c r="AZ76" s="50">
        <f t="shared" si="14"/>
        <v>0</v>
      </c>
      <c r="BA76" s="50"/>
      <c r="BB76" s="50">
        <f t="shared" si="49"/>
        <v>0</v>
      </c>
      <c r="BC76" s="50" t="str">
        <f t="shared" si="42"/>
        <v> </v>
      </c>
      <c r="BD76" s="72"/>
      <c r="BE76" s="72">
        <f>AY76-BD76</f>
        <v>0</v>
      </c>
      <c r="BF76" s="191" t="str">
        <f>IF(BD76&lt;&gt;0,IF(AY76/BD76*100&lt;0,"&lt;0",IF(AY76/BD76*100&gt;200,"&gt;200",AY76/BD76*100))," ")</f>
        <v> </v>
      </c>
    </row>
    <row r="77" spans="1:58" s="22" customFormat="1" ht="28.5" customHeight="1">
      <c r="A77" s="677" t="s">
        <v>65</v>
      </c>
      <c r="B77" s="678" t="s">
        <v>64</v>
      </c>
      <c r="C77" s="404">
        <f>M77+AW77-C92</f>
        <v>52445.50000000001</v>
      </c>
      <c r="D77" s="404">
        <f>N77+AX77-D92</f>
        <v>51624.1</v>
      </c>
      <c r="E77" s="46">
        <f>O77+AY77-E92</f>
        <v>48434.00000000001</v>
      </c>
      <c r="F77" s="46">
        <f>P77+AZ77-F92</f>
        <v>46627.700000000004</v>
      </c>
      <c r="G77" s="46">
        <f t="shared" si="50"/>
        <v>1806.5</v>
      </c>
      <c r="H77" s="46">
        <f aca="true" t="shared" si="60" ref="H77:H140">E77-D77</f>
        <v>-3190.0999999999913</v>
      </c>
      <c r="I77" s="46">
        <f aca="true" t="shared" si="61" ref="I77:I140">IF(D77&lt;&gt;0,IF(E77/D77*100&lt;0,"&lt;0",IF(E77/D77*100&gt;200,"&gt;200",E77/D77*100))," ")</f>
        <v>93.82052181054974</v>
      </c>
      <c r="J77" s="404">
        <f>T77+BD77-J92</f>
        <v>0</v>
      </c>
      <c r="K77" s="46">
        <f t="shared" si="6"/>
        <v>48434.00000000001</v>
      </c>
      <c r="L77" s="193" t="str">
        <f t="shared" si="7"/>
        <v> </v>
      </c>
      <c r="M77" s="483">
        <f>W77+AG77+AO77-M93</f>
        <v>49066.200000000004</v>
      </c>
      <c r="N77" s="483">
        <f>X77+AH77+AP77-N93</f>
        <v>47135.399999999994</v>
      </c>
      <c r="O77" s="45">
        <f>Y77+AI77+AQ77-O93</f>
        <v>45394.100000000006</v>
      </c>
      <c r="P77" s="45">
        <f>Z77+AI77+AQ77-P93</f>
        <v>43805.9</v>
      </c>
      <c r="Q77" s="45">
        <f t="shared" si="9"/>
        <v>1588.2</v>
      </c>
      <c r="R77" s="45">
        <f t="shared" si="0"/>
        <v>-1741.2999999999884</v>
      </c>
      <c r="S77" s="45">
        <f t="shared" si="1"/>
        <v>96.30574896998861</v>
      </c>
      <c r="T77" s="46">
        <f>T79+T96</f>
        <v>0</v>
      </c>
      <c r="U77" s="103">
        <f t="shared" si="58"/>
        <v>45394.100000000006</v>
      </c>
      <c r="V77" s="193" t="str">
        <f t="shared" si="59"/>
        <v> </v>
      </c>
      <c r="W77" s="554">
        <f>W79+W96</f>
        <v>35561.700000000004</v>
      </c>
      <c r="X77" s="796">
        <f>X79+X96</f>
        <v>33836.7</v>
      </c>
      <c r="Y77" s="442">
        <f>Y79+Y96</f>
        <v>32290.100000000002</v>
      </c>
      <c r="Z77" s="45">
        <f t="shared" si="10"/>
        <v>30701.9</v>
      </c>
      <c r="AA77" s="45">
        <f>AA79+AA96</f>
        <v>1588.2</v>
      </c>
      <c r="AB77" s="45">
        <f t="shared" si="17"/>
        <v>-1546.599999999995</v>
      </c>
      <c r="AC77" s="45">
        <f t="shared" si="11"/>
        <v>95.42922329896238</v>
      </c>
      <c r="AD77" s="45">
        <f>AD79+AD96</f>
        <v>0</v>
      </c>
      <c r="AE77" s="45">
        <f>Y77-AD77</f>
        <v>32290.100000000002</v>
      </c>
      <c r="AF77" s="179" t="str">
        <f>IF(AD77&lt;&gt;0,IF(Y77/AD77*100&lt;0,"&lt;0",IF(Y77/AD77*100&gt;200,"&gt;200",Y77/AD77*100))," ")</f>
        <v> </v>
      </c>
      <c r="AG77" s="483">
        <f>AG79+AG96</f>
        <v>14976.1</v>
      </c>
      <c r="AH77" s="483">
        <f>AH79+AH96</f>
        <v>15079.4</v>
      </c>
      <c r="AI77" s="45">
        <f>AI79+AI96</f>
        <v>14959.3</v>
      </c>
      <c r="AJ77" s="45">
        <f>AI77-AH77</f>
        <v>-120.10000000000036</v>
      </c>
      <c r="AK77" s="45">
        <f>IF(AH77&lt;&gt;0,IF(AI77/AH77*100&lt;0,"&lt;0",IF(AI77/AH77*100&gt;200,"&gt;200",AI77/AH77*100))," ")</f>
        <v>99.2035492128334</v>
      </c>
      <c r="AL77" s="45">
        <f>AL79+AL96</f>
        <v>0</v>
      </c>
      <c r="AM77" s="45">
        <f>AI77-AL77</f>
        <v>14959.3</v>
      </c>
      <c r="AN77" s="179" t="str">
        <f>IF(AL77&lt;&gt;0,IF(AI77/AL77*100&lt;0,"&lt;0",IF(AI77/AL77*100&gt;200,"&gt;200",AI77/AL77*100))," ")</f>
        <v> </v>
      </c>
      <c r="AO77" s="483">
        <f>AO79+AO96</f>
        <v>5838.499999999999</v>
      </c>
      <c r="AP77" s="483">
        <f>AP79+AP96</f>
        <v>5779.299999999999</v>
      </c>
      <c r="AQ77" s="45">
        <f>AQ79+AQ96</f>
        <v>5673.4</v>
      </c>
      <c r="AR77" s="45">
        <f>AQ77-AP77</f>
        <v>-105.89999999999964</v>
      </c>
      <c r="AS77" s="46">
        <f t="shared" si="12"/>
        <v>98.16759815202533</v>
      </c>
      <c r="AT77" s="45">
        <f>AT79+AT96</f>
        <v>0</v>
      </c>
      <c r="AU77" s="45">
        <f>AQ77-AT77</f>
        <v>5673.4</v>
      </c>
      <c r="AV77" s="557" t="str">
        <f t="shared" si="13"/>
        <v> </v>
      </c>
      <c r="AW77" s="178">
        <f>AW79+AW96</f>
        <v>11389.2</v>
      </c>
      <c r="AX77" s="483">
        <f>AX79+AX96</f>
        <v>12798.8</v>
      </c>
      <c r="AY77" s="45">
        <f>AY79+AY96</f>
        <v>11314.700000000003</v>
      </c>
      <c r="AZ77" s="45">
        <f t="shared" si="14"/>
        <v>11096.400000000003</v>
      </c>
      <c r="BA77" s="45">
        <f>BA79+BA96</f>
        <v>218.29999999999998</v>
      </c>
      <c r="BB77" s="45">
        <f t="shared" si="49"/>
        <v>-1484.0999999999967</v>
      </c>
      <c r="BC77" s="45">
        <f>IF(AX77&lt;&gt;0,IF(AY77/AX77*100&lt;0,"&lt;0",IF(AY77/AX77*100&gt;200,"&gt;200",AY77/AX77*100))," ")</f>
        <v>88.40438166078071</v>
      </c>
      <c r="BD77" s="45">
        <f>BD79+BD96</f>
        <v>0</v>
      </c>
      <c r="BE77" s="45">
        <f>AY77-BD77</f>
        <v>11314.700000000003</v>
      </c>
      <c r="BF77" s="193" t="str">
        <f>IF(BD77&lt;&gt;0,IF(AY77/BD77*100&lt;0,"&lt;0",IF(AY77/BD77*100&gt;200,"&gt;200",AY77/BD77*100))," ")</f>
        <v> </v>
      </c>
    </row>
    <row r="78" spans="1:58" ht="17.25" customHeight="1">
      <c r="A78" s="709" t="s">
        <v>21</v>
      </c>
      <c r="B78" s="710"/>
      <c r="C78" s="671"/>
      <c r="D78" s="538"/>
      <c r="E78" s="79"/>
      <c r="F78" s="79"/>
      <c r="G78" s="79"/>
      <c r="H78" s="79">
        <f t="shared" si="60"/>
        <v>0</v>
      </c>
      <c r="I78" s="79" t="str">
        <f t="shared" si="61"/>
        <v> </v>
      </c>
      <c r="J78" s="79"/>
      <c r="K78" s="79"/>
      <c r="L78" s="195"/>
      <c r="M78" s="635"/>
      <c r="N78" s="597"/>
      <c r="O78" s="78"/>
      <c r="P78" s="78"/>
      <c r="Q78" s="78"/>
      <c r="R78" s="78"/>
      <c r="S78" s="78" t="str">
        <f t="shared" si="1"/>
        <v> </v>
      </c>
      <c r="T78" s="79"/>
      <c r="U78" s="114"/>
      <c r="V78" s="195"/>
      <c r="W78" s="635"/>
      <c r="X78" s="610"/>
      <c r="Y78" s="452"/>
      <c r="Z78" s="78"/>
      <c r="AA78" s="78"/>
      <c r="AB78" s="78"/>
      <c r="AC78" s="78" t="str">
        <f t="shared" si="11"/>
        <v> </v>
      </c>
      <c r="AD78" s="78"/>
      <c r="AE78" s="78"/>
      <c r="AF78" s="243"/>
      <c r="AG78" s="194"/>
      <c r="AH78" s="597"/>
      <c r="AI78" s="78"/>
      <c r="AJ78" s="78"/>
      <c r="AK78" s="78"/>
      <c r="AL78" s="78"/>
      <c r="AM78" s="78"/>
      <c r="AN78" s="243"/>
      <c r="AO78" s="194"/>
      <c r="AP78" s="597"/>
      <c r="AQ78" s="78"/>
      <c r="AR78" s="78"/>
      <c r="AS78" s="79" t="str">
        <f t="shared" si="12"/>
        <v> </v>
      </c>
      <c r="AT78" s="78"/>
      <c r="AU78" s="78"/>
      <c r="AV78" s="573" t="str">
        <f t="shared" si="13"/>
        <v> </v>
      </c>
      <c r="AW78" s="635"/>
      <c r="AX78" s="597"/>
      <c r="AY78" s="78"/>
      <c r="AZ78" s="78"/>
      <c r="BA78" s="78"/>
      <c r="BB78" s="158"/>
      <c r="BC78" s="159"/>
      <c r="BD78" s="78"/>
      <c r="BE78" s="78"/>
      <c r="BF78" s="195"/>
    </row>
    <row r="79" spans="1:58" ht="25.5" customHeight="1">
      <c r="A79" s="711" t="s">
        <v>66</v>
      </c>
      <c r="B79" s="712">
        <v>2</v>
      </c>
      <c r="C79" s="539">
        <f>C80+C81+C82+C87+C88+C89+C90</f>
        <v>46689</v>
      </c>
      <c r="D79" s="539">
        <f>D80+D81+D82+D87+D88+D89+D90</f>
        <v>44725.80000000001</v>
      </c>
      <c r="E79" s="370">
        <f>E80+E81+E82+E87+E88+E89+E90</f>
        <v>43019.9</v>
      </c>
      <c r="F79" s="370">
        <f>F80+F81+F82+F87+F88+F89+F90</f>
        <v>42665</v>
      </c>
      <c r="G79" s="370">
        <f aca="true" t="shared" si="62" ref="G79:G110">Q79+BA79</f>
        <v>355.09999999999997</v>
      </c>
      <c r="H79" s="370">
        <f t="shared" si="60"/>
        <v>-1705.9000000000087</v>
      </c>
      <c r="I79" s="370">
        <f t="shared" si="61"/>
        <v>96.18587034776347</v>
      </c>
      <c r="J79" s="370">
        <f t="shared" si="19"/>
        <v>0</v>
      </c>
      <c r="K79" s="370">
        <f t="shared" si="6"/>
        <v>43019.9</v>
      </c>
      <c r="L79" s="371" t="str">
        <f t="shared" si="7"/>
        <v> </v>
      </c>
      <c r="M79" s="541">
        <f>M80+M81+M82+M87+M88+M89+M90+M92</f>
        <v>45075.600000000006</v>
      </c>
      <c r="N79" s="541">
        <f>N80+N81+N82+N87+N88+N89+N90+N92</f>
        <v>43365.90000000001</v>
      </c>
      <c r="O79" s="161">
        <f>O80+O81+O82+O87+O88+O89+O90+O92</f>
        <v>42408.5</v>
      </c>
      <c r="P79" s="161">
        <f>P80+P81+P82+P87+P88+P89+P90+P92</f>
        <v>42058.9</v>
      </c>
      <c r="Q79" s="161">
        <f aca="true" t="shared" si="63" ref="Q79:Q141">AA79</f>
        <v>349.59999999999997</v>
      </c>
      <c r="R79" s="161">
        <f t="shared" si="0"/>
        <v>-957.4000000000087</v>
      </c>
      <c r="S79" s="161">
        <f t="shared" si="1"/>
        <v>97.79227457518463</v>
      </c>
      <c r="T79" s="370">
        <f>T80+T81+T82+T87+T89+T90+T92</f>
        <v>0</v>
      </c>
      <c r="U79" s="372">
        <f t="shared" si="58"/>
        <v>42408.5</v>
      </c>
      <c r="V79" s="371" t="str">
        <f t="shared" si="59"/>
        <v> </v>
      </c>
      <c r="W79" s="553">
        <f>W80+W81+W82+W87+W88+W89+W90+W91</f>
        <v>31648.300000000003</v>
      </c>
      <c r="X79" s="797">
        <f>X80+X81+X82+X87+X88+X89+X90+X91</f>
        <v>30123</v>
      </c>
      <c r="Y79" s="453">
        <f>Y80+Y81+Y82+Y87+Y88+Y89+Y90+Y91</f>
        <v>29339.100000000002</v>
      </c>
      <c r="Z79" s="161">
        <f aca="true" t="shared" si="64" ref="Z79:Z141">Y79-AA79</f>
        <v>28989.500000000004</v>
      </c>
      <c r="AA79" s="161">
        <f>AA80+AA81+AA82+AA87+AA88+AA89+AA90+AA91</f>
        <v>349.59999999999997</v>
      </c>
      <c r="AB79" s="161">
        <f t="shared" si="17"/>
        <v>-783.8999999999978</v>
      </c>
      <c r="AC79" s="161">
        <f t="shared" si="11"/>
        <v>97.39766955482523</v>
      </c>
      <c r="AD79" s="373">
        <f>AD80+AD81+AD82+AD87+AD89+AD90+AD91</f>
        <v>0</v>
      </c>
      <c r="AE79" s="161">
        <f>Y79-AD79</f>
        <v>29339.100000000002</v>
      </c>
      <c r="AF79" s="374" t="str">
        <f>IF(AD79&lt;&gt;0,IF(Y79/AD79*100&lt;0,"&lt;0",IF(Y79/AD79*100&gt;200,"&gt;200",Y79/AD79*100))," ")</f>
        <v> </v>
      </c>
      <c r="AG79" s="541">
        <f>AG80+AG81+AG82+AG87+AG88+AG89+AG90+AG91</f>
        <v>14956.4</v>
      </c>
      <c r="AH79" s="541">
        <f>AH80+AH81+AH82+AH87+AH88+AH89+AH90+AH91</f>
        <v>15061.1</v>
      </c>
      <c r="AI79" s="161">
        <f>AI80+AI81+AI82+AI87+AI88+AI89+AI90+AI91</f>
        <v>14943.9</v>
      </c>
      <c r="AJ79" s="161">
        <f>AI79-AH79</f>
        <v>-117.20000000000073</v>
      </c>
      <c r="AK79" s="161">
        <f>IF(AH79&lt;&gt;0,IF(AI79/AH79*100&lt;0,"&lt;0",IF(AI79/AH79*100&gt;200,"&gt;200",AI79/AH79*100))," ")</f>
        <v>99.22183638645251</v>
      </c>
      <c r="AL79" s="373">
        <f>AL80+AL81+AL82+AL87+AL89+AL90+AL91</f>
        <v>0</v>
      </c>
      <c r="AM79" s="161">
        <f>AI79-AL79</f>
        <v>14943.9</v>
      </c>
      <c r="AN79" s="374" t="str">
        <f>IF(AL79&lt;&gt;0,IF(AI79/AL79*100&lt;0,"&lt;0",IF(AI79/AL79*100&gt;200,"&gt;200",AI79/AL79*100))," ")</f>
        <v> </v>
      </c>
      <c r="AO79" s="541">
        <f>AO80+AO81+AO82+AO87+AO88+AO89+AO90+AO91</f>
        <v>5780.999999999999</v>
      </c>
      <c r="AP79" s="541">
        <f>AP80+AP81+AP82+AP87+AP88+AP89+AP90+AP91</f>
        <v>5741.799999999999</v>
      </c>
      <c r="AQ79" s="161">
        <f>AQ80+AQ81+AQ82+AQ87+AQ88+AQ89+AQ90+AQ91</f>
        <v>5654.2</v>
      </c>
      <c r="AR79" s="161">
        <f>AQ79-AP79</f>
        <v>-87.59999999999945</v>
      </c>
      <c r="AS79" s="370">
        <f t="shared" si="12"/>
        <v>98.47434602389495</v>
      </c>
      <c r="AT79" s="373">
        <f>AT80+AT81+AT82+AT87+AT89+AT90+AT91</f>
        <v>0</v>
      </c>
      <c r="AU79" s="373">
        <f>AQ79-AT79</f>
        <v>5654.2</v>
      </c>
      <c r="AV79" s="574" t="str">
        <f t="shared" si="13"/>
        <v> </v>
      </c>
      <c r="AW79" s="196">
        <f>AW80+AW81+AW82+AW87+AW88+AW89+AW90+AW91</f>
        <v>9623.300000000001</v>
      </c>
      <c r="AX79" s="541">
        <f>AX80+AX81+AX82+AX87+AX88+AX89+AX90+AX91</f>
        <v>9670</v>
      </c>
      <c r="AY79" s="161">
        <f>AY80+AY81+AY82+AY87+AY88+AY89+AY90+AY91</f>
        <v>8886.200000000003</v>
      </c>
      <c r="AZ79" s="161">
        <f aca="true" t="shared" si="65" ref="AZ79:AZ141">AY79-BA79</f>
        <v>8880.700000000003</v>
      </c>
      <c r="BA79" s="161">
        <f>BA80+BA81+BA82+BA87+BA88+BA89+BA90+BA91</f>
        <v>5.5</v>
      </c>
      <c r="BB79" s="161">
        <f aca="true" t="shared" si="66" ref="BB79:BB95">AY79-AX79</f>
        <v>-783.7999999999975</v>
      </c>
      <c r="BC79" s="161">
        <f t="shared" si="42"/>
        <v>91.89451913133405</v>
      </c>
      <c r="BD79" s="80">
        <f>BD80+BD81+BD82+BD87+BD89+BD90+BD91</f>
        <v>0</v>
      </c>
      <c r="BE79" s="774">
        <f>AY79-BD79</f>
        <v>8886.200000000003</v>
      </c>
      <c r="BF79" s="197" t="str">
        <f>IF(BD79&lt;&gt;0,IF(AY79/BD79*100&lt;0,"&lt;0",IF(AY79/BD79*100&gt;200,"&gt;200",AY79/BD79*100))," ")</f>
        <v> </v>
      </c>
    </row>
    <row r="80" spans="1:58" ht="25.5" customHeight="1">
      <c r="A80" s="713" t="s">
        <v>234</v>
      </c>
      <c r="B80" s="714">
        <v>21</v>
      </c>
      <c r="C80" s="540">
        <f aca="true" t="shared" si="67" ref="C80:D95">M80+AW80</f>
        <v>11567.699999999999</v>
      </c>
      <c r="D80" s="540">
        <f t="shared" si="67"/>
        <v>11239</v>
      </c>
      <c r="E80" s="82">
        <f>O80+AY80</f>
        <v>10966.6</v>
      </c>
      <c r="F80" s="82">
        <f aca="true" t="shared" si="68" ref="F80:F106">Z80+AI80+AQ80+AZ80</f>
        <v>10966.2</v>
      </c>
      <c r="G80" s="82">
        <f t="shared" si="62"/>
        <v>0.4</v>
      </c>
      <c r="H80" s="82">
        <f t="shared" si="60"/>
        <v>-272.39999999999964</v>
      </c>
      <c r="I80" s="82">
        <f t="shared" si="61"/>
        <v>97.57629682356081</v>
      </c>
      <c r="J80" s="82">
        <f t="shared" si="19"/>
        <v>0</v>
      </c>
      <c r="K80" s="82">
        <f t="shared" si="6"/>
        <v>10966.6</v>
      </c>
      <c r="L80" s="198" t="str">
        <f t="shared" si="7"/>
        <v> </v>
      </c>
      <c r="M80" s="433">
        <f aca="true" t="shared" si="69" ref="M80:N96">W80+AG80+AO80</f>
        <v>5427.799999999999</v>
      </c>
      <c r="N80" s="433">
        <f t="shared" si="69"/>
        <v>5225.5</v>
      </c>
      <c r="O80" s="50">
        <f>Y80+AI80+AQ80</f>
        <v>5164.3</v>
      </c>
      <c r="P80" s="50">
        <f aca="true" t="shared" si="70" ref="P80:P141">Z80+AI80+AQ80</f>
        <v>5164.3</v>
      </c>
      <c r="Q80" s="50">
        <f t="shared" si="63"/>
        <v>0</v>
      </c>
      <c r="R80" s="50">
        <f t="shared" si="0"/>
        <v>-61.19999999999982</v>
      </c>
      <c r="S80" s="50">
        <f t="shared" si="1"/>
        <v>98.82882020859249</v>
      </c>
      <c r="T80" s="82">
        <f aca="true" t="shared" si="71" ref="T80:T100">AD80+AL80+AT80</f>
        <v>0</v>
      </c>
      <c r="U80" s="115">
        <f t="shared" si="58"/>
        <v>5164.3</v>
      </c>
      <c r="V80" s="198" t="str">
        <f t="shared" si="59"/>
        <v> </v>
      </c>
      <c r="W80" s="636">
        <v>5258.7</v>
      </c>
      <c r="X80" s="605">
        <v>5057.8</v>
      </c>
      <c r="Y80" s="444">
        <v>4997</v>
      </c>
      <c r="Z80" s="433">
        <f t="shared" si="64"/>
        <v>4997</v>
      </c>
      <c r="AA80" s="50"/>
      <c r="AB80" s="50">
        <f t="shared" si="17"/>
        <v>-60.80000000000018</v>
      </c>
      <c r="AC80" s="50">
        <f t="shared" si="11"/>
        <v>98.79789631855748</v>
      </c>
      <c r="AD80" s="81"/>
      <c r="AE80" s="50">
        <f>Y80-AD80</f>
        <v>4997</v>
      </c>
      <c r="AF80" s="244" t="str">
        <f>IF(AD80&lt;&gt;0,IF(Y80/AD80*100&lt;0,"&lt;0",IF(Y80/AD80*100&gt;200,"&gt;200",Y80/AD80*100))," ")</f>
        <v> </v>
      </c>
      <c r="AG80" s="433">
        <v>110.2</v>
      </c>
      <c r="AH80" s="433">
        <v>108.8</v>
      </c>
      <c r="AI80" s="50">
        <v>108.5</v>
      </c>
      <c r="AJ80" s="50">
        <f>AI80-AH80</f>
        <v>-0.29999999999999716</v>
      </c>
      <c r="AK80" s="50">
        <f>IF(AH80&lt;&gt;0,IF(AI80/AH80*100&lt;0,"&lt;0",IF(AI80/AH80*100&gt;200,"&gt;200",AI80/AH80*100))," ")</f>
        <v>99.72426470588236</v>
      </c>
      <c r="AL80" s="81"/>
      <c r="AM80" s="50">
        <f>AI80-AL80</f>
        <v>108.5</v>
      </c>
      <c r="AN80" s="244" t="str">
        <f>IF(AL80&lt;&gt;0,IF(AI80/AL80*100&lt;0,"&lt;0",IF(AI80/AL80*100&gt;200,"&gt;200",AI80/AL80*100))," ")</f>
        <v> </v>
      </c>
      <c r="AO80" s="182">
        <v>58.9</v>
      </c>
      <c r="AP80" s="433">
        <v>58.9</v>
      </c>
      <c r="AQ80" s="50">
        <v>58.8</v>
      </c>
      <c r="AR80" s="50">
        <f>AQ80-AP80</f>
        <v>-0.10000000000000142</v>
      </c>
      <c r="AS80" s="82">
        <f t="shared" si="12"/>
        <v>99.830220713073</v>
      </c>
      <c r="AT80" s="81"/>
      <c r="AU80" s="50">
        <f>AQ80-AT80</f>
        <v>58.8</v>
      </c>
      <c r="AV80" s="575" t="str">
        <f t="shared" si="13"/>
        <v> </v>
      </c>
      <c r="AW80" s="636">
        <v>6139.9</v>
      </c>
      <c r="AX80" s="433">
        <v>6013.5</v>
      </c>
      <c r="AY80" s="50">
        <v>5802.3</v>
      </c>
      <c r="AZ80" s="50">
        <f t="shared" si="65"/>
        <v>5801.900000000001</v>
      </c>
      <c r="BA80" s="50">
        <v>0.4</v>
      </c>
      <c r="BB80" s="50">
        <f t="shared" si="66"/>
        <v>-211.19999999999982</v>
      </c>
      <c r="BC80" s="56">
        <f t="shared" si="42"/>
        <v>96.487902220005</v>
      </c>
      <c r="BD80" s="81"/>
      <c r="BE80" s="50">
        <f>AY80-BD80</f>
        <v>5802.3</v>
      </c>
      <c r="BF80" s="198" t="str">
        <f>IF(BD80&lt;&gt;0,IF(AY80/BD80*100&lt;0,"&lt;0",IF(AY80/BD80*100&gt;200,"&gt;200",AY80/BD80*100))," ")</f>
        <v> </v>
      </c>
    </row>
    <row r="81" spans="1:58" ht="25.5" customHeight="1">
      <c r="A81" s="713" t="s">
        <v>233</v>
      </c>
      <c r="B81" s="714">
        <v>22</v>
      </c>
      <c r="C81" s="540">
        <f t="shared" si="67"/>
        <v>10909.8</v>
      </c>
      <c r="D81" s="540">
        <f t="shared" si="67"/>
        <v>10351.9</v>
      </c>
      <c r="E81" s="82">
        <f>O81+AY81</f>
        <v>9498.3</v>
      </c>
      <c r="F81" s="82">
        <f t="shared" si="68"/>
        <v>9346</v>
      </c>
      <c r="G81" s="82">
        <f t="shared" si="62"/>
        <v>152.29999999999998</v>
      </c>
      <c r="H81" s="82">
        <f t="shared" si="60"/>
        <v>-853.6000000000004</v>
      </c>
      <c r="I81" s="82">
        <f t="shared" si="61"/>
        <v>91.75417073194293</v>
      </c>
      <c r="J81" s="82">
        <f t="shared" si="19"/>
        <v>0</v>
      </c>
      <c r="K81" s="82">
        <f t="shared" si="6"/>
        <v>9498.3</v>
      </c>
      <c r="L81" s="198" t="str">
        <f t="shared" si="7"/>
        <v> </v>
      </c>
      <c r="M81" s="433">
        <f t="shared" si="69"/>
        <v>8454.5</v>
      </c>
      <c r="N81" s="433">
        <f t="shared" si="69"/>
        <v>7833.2</v>
      </c>
      <c r="O81" s="50">
        <f>Y81+AI81+AQ81</f>
        <v>7442.4</v>
      </c>
      <c r="P81" s="50">
        <f t="shared" si="70"/>
        <v>7291.7</v>
      </c>
      <c r="Q81" s="50">
        <f t="shared" si="63"/>
        <v>150.7</v>
      </c>
      <c r="R81" s="50">
        <f aca="true" t="shared" si="72" ref="R81:R146">O81-N81</f>
        <v>-390.8000000000002</v>
      </c>
      <c r="S81" s="50">
        <f aca="true" t="shared" si="73" ref="S81:S146">IF(N81&lt;&gt;0,IF(O81/N81*100&lt;0,"&lt;0",IF(O81/N81*100&gt;200,"&gt;200",O81/N81*100))," ")</f>
        <v>95.01097891027932</v>
      </c>
      <c r="T81" s="82">
        <f t="shared" si="71"/>
        <v>0</v>
      </c>
      <c r="U81" s="115">
        <f t="shared" si="58"/>
        <v>7442.4</v>
      </c>
      <c r="V81" s="198" t="str">
        <f t="shared" si="59"/>
        <v> </v>
      </c>
      <c r="W81" s="636">
        <v>2548.3</v>
      </c>
      <c r="X81" s="605">
        <v>1970.8</v>
      </c>
      <c r="Y81" s="444">
        <v>1689</v>
      </c>
      <c r="Z81" s="433">
        <f t="shared" si="64"/>
        <v>1538.3</v>
      </c>
      <c r="AA81" s="50">
        <v>150.7</v>
      </c>
      <c r="AB81" s="50">
        <f t="shared" si="17"/>
        <v>-281.79999999999995</v>
      </c>
      <c r="AC81" s="50">
        <f t="shared" si="11"/>
        <v>85.70123807590826</v>
      </c>
      <c r="AD81" s="81"/>
      <c r="AE81" s="50">
        <f>Y81-AD81</f>
        <v>1689</v>
      </c>
      <c r="AF81" s="244" t="str">
        <f>IF(AD81&lt;&gt;0,IF(Y81/AD81*100&lt;0,"&lt;0",IF(Y81/AD81*100&gt;200,"&gt;200",Y81/AD81*100))," ")</f>
        <v> </v>
      </c>
      <c r="AG81" s="433">
        <v>184.5</v>
      </c>
      <c r="AH81" s="433">
        <v>179.9</v>
      </c>
      <c r="AI81" s="50">
        <v>158.4</v>
      </c>
      <c r="AJ81" s="50">
        <f>AI81-AH81</f>
        <v>-21.5</v>
      </c>
      <c r="AK81" s="50">
        <f>IF(AH81&lt;&gt;0,IF(AI81/AH81*100&lt;0,"&lt;0",IF(AI81/AH81*100&gt;200,"&gt;200",AI81/AH81*100))," ")</f>
        <v>88.04891606448027</v>
      </c>
      <c r="AL81" s="81"/>
      <c r="AM81" s="50">
        <f>AI81-AL81</f>
        <v>158.4</v>
      </c>
      <c r="AN81" s="244" t="str">
        <f>IF(AL81&lt;&gt;0,IF(AI81/AL81*100&lt;0,"&lt;0",IF(AI81/AL81*100&gt;200,"&gt;200",AI81/AL81*100))," ")</f>
        <v> </v>
      </c>
      <c r="AO81" s="182">
        <v>5721.7</v>
      </c>
      <c r="AP81" s="433">
        <v>5682.5</v>
      </c>
      <c r="AQ81" s="50">
        <v>5595</v>
      </c>
      <c r="AR81" s="50">
        <f>AQ81-AP81</f>
        <v>-87.5</v>
      </c>
      <c r="AS81" s="82">
        <f t="shared" si="12"/>
        <v>98.46018477782667</v>
      </c>
      <c r="AT81" s="81"/>
      <c r="AU81" s="50">
        <f>AQ81-AT81</f>
        <v>5595</v>
      </c>
      <c r="AV81" s="575" t="str">
        <f t="shared" si="13"/>
        <v> </v>
      </c>
      <c r="AW81" s="636">
        <v>2455.3</v>
      </c>
      <c r="AX81" s="433">
        <v>2518.7</v>
      </c>
      <c r="AY81" s="50">
        <v>2055.9</v>
      </c>
      <c r="AZ81" s="50">
        <f t="shared" si="65"/>
        <v>2054.3</v>
      </c>
      <c r="BA81" s="50">
        <v>1.6</v>
      </c>
      <c r="BB81" s="50">
        <f t="shared" si="66"/>
        <v>-462.7999999999997</v>
      </c>
      <c r="BC81" s="56">
        <f t="shared" si="42"/>
        <v>81.62544169611309</v>
      </c>
      <c r="BD81" s="81"/>
      <c r="BE81" s="50">
        <f>AY81-BD81</f>
        <v>2055.9</v>
      </c>
      <c r="BF81" s="198" t="str">
        <f>IF(BD81&lt;&gt;0,IF(AY81/BD81*100&lt;0,"&lt;0",IF(AY81/BD81*100&gt;200,"&gt;200",AY81/BD81*100))," ")</f>
        <v> </v>
      </c>
    </row>
    <row r="82" spans="1:58" ht="25.5" customHeight="1">
      <c r="A82" s="713" t="s">
        <v>232</v>
      </c>
      <c r="B82" s="714">
        <v>24</v>
      </c>
      <c r="C82" s="540">
        <f t="shared" si="67"/>
        <v>1815.2</v>
      </c>
      <c r="D82" s="540">
        <f t="shared" si="67"/>
        <v>1831.4</v>
      </c>
      <c r="E82" s="82">
        <f>O82+AY82</f>
        <v>1811.6999999999998</v>
      </c>
      <c r="F82" s="82">
        <f t="shared" si="68"/>
        <v>1811.6999999999998</v>
      </c>
      <c r="G82" s="82">
        <f t="shared" si="62"/>
        <v>0</v>
      </c>
      <c r="H82" s="82">
        <f t="shared" si="60"/>
        <v>-19.700000000000273</v>
      </c>
      <c r="I82" s="82">
        <f t="shared" si="61"/>
        <v>98.92432019220267</v>
      </c>
      <c r="J82" s="82">
        <f t="shared" si="19"/>
        <v>0</v>
      </c>
      <c r="K82" s="82">
        <f t="shared" si="6"/>
        <v>1811.6999999999998</v>
      </c>
      <c r="L82" s="198" t="str">
        <f t="shared" si="7"/>
        <v> </v>
      </c>
      <c r="M82" s="433">
        <f t="shared" si="69"/>
        <v>1747.5</v>
      </c>
      <c r="N82" s="433">
        <f t="shared" si="69"/>
        <v>1761.5</v>
      </c>
      <c r="O82" s="50">
        <f>Y82+AI82+AQ82</f>
        <v>1747.1</v>
      </c>
      <c r="P82" s="50">
        <f t="shared" si="70"/>
        <v>1747.1</v>
      </c>
      <c r="Q82" s="50">
        <f t="shared" si="63"/>
        <v>0</v>
      </c>
      <c r="R82" s="50">
        <f t="shared" si="72"/>
        <v>-14.400000000000091</v>
      </c>
      <c r="S82" s="50">
        <f t="shared" si="73"/>
        <v>99.1825149020721</v>
      </c>
      <c r="T82" s="82">
        <f t="shared" si="71"/>
        <v>0</v>
      </c>
      <c r="U82" s="115">
        <f t="shared" si="58"/>
        <v>1747.1</v>
      </c>
      <c r="V82" s="198" t="str">
        <f t="shared" si="59"/>
        <v> </v>
      </c>
      <c r="W82" s="605">
        <f>W84+W85</f>
        <v>1747.5</v>
      </c>
      <c r="X82" s="798">
        <f>X84+X85</f>
        <v>1761.5</v>
      </c>
      <c r="Y82" s="444">
        <f>Y84+Y85+Y86</f>
        <v>1747.1</v>
      </c>
      <c r="Z82" s="433">
        <f t="shared" si="64"/>
        <v>1747.1</v>
      </c>
      <c r="AA82" s="50">
        <f>AA84+AA85</f>
        <v>0</v>
      </c>
      <c r="AB82" s="50">
        <f t="shared" si="17"/>
        <v>-14.400000000000091</v>
      </c>
      <c r="AC82" s="50">
        <f t="shared" si="11"/>
        <v>99.1825149020721</v>
      </c>
      <c r="AD82" s="81">
        <f>AD84+AD85</f>
        <v>0</v>
      </c>
      <c r="AE82" s="50">
        <f>Y82-AD82</f>
        <v>1747.1</v>
      </c>
      <c r="AF82" s="244" t="str">
        <f>IF(AD82&lt;&gt;0,IF(Y82/AD82*100&lt;0,"&lt;0",IF(Y82/AD82*100&gt;200,"&gt;200",Y82/AD82*100))," ")</f>
        <v> </v>
      </c>
      <c r="AG82" s="660">
        <f>AG84+AG85+AG86</f>
        <v>0</v>
      </c>
      <c r="AH82" s="81">
        <f>AH84+AH85+AH86</f>
        <v>0</v>
      </c>
      <c r="AI82" s="465">
        <f>AI84+AI85+AI86</f>
        <v>0</v>
      </c>
      <c r="AJ82" s="50">
        <f>AI82-AH82</f>
        <v>0</v>
      </c>
      <c r="AK82" s="50" t="str">
        <f>IF(AH82&lt;&gt;0,IF(AI82/AH82*100&lt;0,"&lt;0",IF(AI82/AH82*100&gt;200,"&gt;200",AI82/AH82*100))," ")</f>
        <v> </v>
      </c>
      <c r="AL82" s="81">
        <f>AL84+AL85+AL86</f>
        <v>0</v>
      </c>
      <c r="AM82" s="50">
        <f>AI82-AL82</f>
        <v>0</v>
      </c>
      <c r="AN82" s="244" t="str">
        <f>IF(AL82&lt;&gt;0,IF(AI82/AL82*100&lt;0,"&lt;0",IF(AI82/AL82*100&gt;200,"&gt;200",AI82/AL82*100))," ")</f>
        <v> </v>
      </c>
      <c r="AO82" s="433">
        <f>AO84+AO85+AO86</f>
        <v>0</v>
      </c>
      <c r="AP82" s="433">
        <f>AP84+AP85+AP86</f>
        <v>0</v>
      </c>
      <c r="AQ82" s="433">
        <f>AQ84+AQ85+AQ86</f>
        <v>0</v>
      </c>
      <c r="AR82" s="50">
        <f>AQ82-AP82</f>
        <v>0</v>
      </c>
      <c r="AS82" s="82" t="str">
        <f t="shared" si="12"/>
        <v> </v>
      </c>
      <c r="AT82" s="81"/>
      <c r="AU82" s="50">
        <f>AQ82-AT82</f>
        <v>0</v>
      </c>
      <c r="AV82" s="575" t="str">
        <f t="shared" si="13"/>
        <v> </v>
      </c>
      <c r="AW82" s="182">
        <f>AW84+AW85+AW86</f>
        <v>67.7</v>
      </c>
      <c r="AX82" s="433">
        <f>AX84+AX85+AX86</f>
        <v>69.89999999999999</v>
      </c>
      <c r="AY82" s="433">
        <f>AY84+AY85+AY86</f>
        <v>64.6</v>
      </c>
      <c r="AZ82" s="50">
        <f t="shared" si="65"/>
        <v>64.6</v>
      </c>
      <c r="BA82" s="50">
        <f>BA84+BA85+BA86</f>
        <v>0</v>
      </c>
      <c r="BB82" s="50">
        <f t="shared" si="66"/>
        <v>-5.299999999999997</v>
      </c>
      <c r="BC82" s="56">
        <f t="shared" si="42"/>
        <v>92.41773962804007</v>
      </c>
      <c r="BD82" s="81"/>
      <c r="BE82" s="50">
        <f>AY82-BD82</f>
        <v>64.6</v>
      </c>
      <c r="BF82" s="198" t="str">
        <f>IF(BD82&lt;&gt;0,IF(AY82/BD82*100&lt;0,"&lt;0",IF(AY82/BD82*100&gt;200,"&gt;200",AY82/BD82*100))," ")</f>
        <v> </v>
      </c>
    </row>
    <row r="83" spans="1:58" ht="18" customHeight="1">
      <c r="A83" s="715" t="s">
        <v>4</v>
      </c>
      <c r="B83" s="714"/>
      <c r="C83" s="672"/>
      <c r="D83" s="540"/>
      <c r="E83" s="82"/>
      <c r="F83" s="82">
        <f t="shared" si="68"/>
        <v>0</v>
      </c>
      <c r="G83" s="82">
        <f t="shared" si="62"/>
        <v>0</v>
      </c>
      <c r="H83" s="82">
        <f t="shared" si="60"/>
        <v>0</v>
      </c>
      <c r="I83" s="82" t="str">
        <f t="shared" si="61"/>
        <v> </v>
      </c>
      <c r="J83" s="82"/>
      <c r="K83" s="82"/>
      <c r="L83" s="198"/>
      <c r="M83" s="636"/>
      <c r="N83" s="465"/>
      <c r="O83" s="81"/>
      <c r="P83" s="81"/>
      <c r="Q83" s="81"/>
      <c r="R83" s="81"/>
      <c r="S83" s="81" t="str">
        <f t="shared" si="73"/>
        <v> </v>
      </c>
      <c r="T83" s="82"/>
      <c r="U83" s="115"/>
      <c r="V83" s="198"/>
      <c r="W83" s="636"/>
      <c r="X83" s="621"/>
      <c r="Y83" s="454"/>
      <c r="Z83" s="465"/>
      <c r="AA83" s="81"/>
      <c r="AB83" s="81"/>
      <c r="AC83" s="81"/>
      <c r="AD83" s="81"/>
      <c r="AE83" s="50"/>
      <c r="AF83" s="244"/>
      <c r="AG83" s="485"/>
      <c r="AH83" s="50"/>
      <c r="AI83" s="50"/>
      <c r="AJ83" s="50"/>
      <c r="AK83" s="50"/>
      <c r="AL83" s="81"/>
      <c r="AM83" s="50"/>
      <c r="AN83" s="244"/>
      <c r="AO83" s="182"/>
      <c r="AP83" s="433"/>
      <c r="AQ83" s="50"/>
      <c r="AR83" s="50"/>
      <c r="AS83" s="82"/>
      <c r="AT83" s="81"/>
      <c r="AU83" s="50"/>
      <c r="AV83" s="575"/>
      <c r="AW83" s="636"/>
      <c r="AX83" s="433"/>
      <c r="AY83" s="50"/>
      <c r="AZ83" s="50">
        <f t="shared" si="65"/>
        <v>0</v>
      </c>
      <c r="BA83" s="50"/>
      <c r="BB83" s="50"/>
      <c r="BC83" s="56"/>
      <c r="BD83" s="81"/>
      <c r="BE83" s="50"/>
      <c r="BF83" s="198"/>
    </row>
    <row r="84" spans="1:58" s="7" customFormat="1" ht="25.5" customHeight="1">
      <c r="A84" s="716" t="s">
        <v>243</v>
      </c>
      <c r="B84" s="717">
        <v>241</v>
      </c>
      <c r="C84" s="540">
        <f t="shared" si="67"/>
        <v>398.3</v>
      </c>
      <c r="D84" s="540">
        <f t="shared" si="67"/>
        <v>349.3</v>
      </c>
      <c r="E84" s="145">
        <f aca="true" t="shared" si="74" ref="E84:E97">O84+AY84</f>
        <v>334.40000000000003</v>
      </c>
      <c r="F84" s="145">
        <f t="shared" si="68"/>
        <v>334.40000000000003</v>
      </c>
      <c r="G84" s="145">
        <f t="shared" si="62"/>
        <v>0</v>
      </c>
      <c r="H84" s="145">
        <f t="shared" si="60"/>
        <v>-14.899999999999977</v>
      </c>
      <c r="I84" s="145">
        <f t="shared" si="61"/>
        <v>95.73432579444604</v>
      </c>
      <c r="J84" s="145">
        <f t="shared" si="19"/>
        <v>0</v>
      </c>
      <c r="K84" s="145">
        <f t="shared" si="6"/>
        <v>334.40000000000003</v>
      </c>
      <c r="L84" s="199" t="str">
        <f t="shared" si="7"/>
        <v> </v>
      </c>
      <c r="M84" s="462">
        <f t="shared" si="69"/>
        <v>345.5</v>
      </c>
      <c r="N84" s="462">
        <f t="shared" si="69"/>
        <v>296.5</v>
      </c>
      <c r="O84" s="56">
        <f aca="true" t="shared" si="75" ref="O84:O97">Y84+AI84+AQ84</f>
        <v>284.6</v>
      </c>
      <c r="P84" s="56">
        <f t="shared" si="70"/>
        <v>284.6</v>
      </c>
      <c r="Q84" s="56">
        <f t="shared" si="63"/>
        <v>0</v>
      </c>
      <c r="R84" s="56">
        <f t="shared" si="72"/>
        <v>-11.899999999999977</v>
      </c>
      <c r="S84" s="56">
        <f t="shared" si="73"/>
        <v>95.98650927487353</v>
      </c>
      <c r="T84" s="145">
        <f t="shared" si="71"/>
        <v>0</v>
      </c>
      <c r="U84" s="146">
        <f t="shared" si="58"/>
        <v>284.6</v>
      </c>
      <c r="V84" s="199" t="str">
        <f t="shared" si="59"/>
        <v> </v>
      </c>
      <c r="W84" s="637">
        <v>345.5</v>
      </c>
      <c r="X84" s="622">
        <v>296.5</v>
      </c>
      <c r="Y84" s="447">
        <v>284.6</v>
      </c>
      <c r="Z84" s="462">
        <f t="shared" si="64"/>
        <v>284.6</v>
      </c>
      <c r="AA84" s="56"/>
      <c r="AB84" s="56">
        <f t="shared" si="17"/>
        <v>-11.899999999999977</v>
      </c>
      <c r="AC84" s="56">
        <f aca="true" t="shared" si="76" ref="AC84:AC148">IF(X84&lt;&gt;0,IF(Y84/X84*100&lt;0,"&lt;0",IF(Y84/X84*100&gt;200,"&gt;200",Y84/X84*100))," ")</f>
        <v>95.98650927487353</v>
      </c>
      <c r="AD84" s="81"/>
      <c r="AE84" s="50">
        <f>Y84-AD84</f>
        <v>284.6</v>
      </c>
      <c r="AF84" s="244" t="str">
        <f>IF(AD84&lt;&gt;0,IF(Y84/AD84*100&lt;0,"&lt;0",IF(Y84/AD84*100&gt;200,"&gt;200",Y84/AD84*100))," ")</f>
        <v> </v>
      </c>
      <c r="AG84" s="485"/>
      <c r="AH84" s="50"/>
      <c r="AI84" s="50"/>
      <c r="AJ84" s="50"/>
      <c r="AK84" s="50"/>
      <c r="AL84" s="81"/>
      <c r="AM84" s="50"/>
      <c r="AN84" s="244"/>
      <c r="AO84" s="182"/>
      <c r="AP84" s="433"/>
      <c r="AQ84" s="50"/>
      <c r="AR84" s="50"/>
      <c r="AS84" s="257" t="str">
        <f t="shared" si="12"/>
        <v> </v>
      </c>
      <c r="AT84" s="81"/>
      <c r="AU84" s="50"/>
      <c r="AV84" s="576" t="str">
        <f t="shared" si="13"/>
        <v> </v>
      </c>
      <c r="AW84" s="184">
        <v>52.8</v>
      </c>
      <c r="AX84" s="533">
        <v>52.8</v>
      </c>
      <c r="AY84" s="54">
        <v>49.8</v>
      </c>
      <c r="AZ84" s="54">
        <f t="shared" si="65"/>
        <v>49.8</v>
      </c>
      <c r="BA84" s="405"/>
      <c r="BB84" s="56">
        <f t="shared" si="66"/>
        <v>-3</v>
      </c>
      <c r="BC84" s="56">
        <f t="shared" si="42"/>
        <v>94.31818181818183</v>
      </c>
      <c r="BD84" s="81"/>
      <c r="BE84" s="50"/>
      <c r="BF84" s="199"/>
    </row>
    <row r="85" spans="1:58" s="7" customFormat="1" ht="25.5" customHeight="1">
      <c r="A85" s="716" t="s">
        <v>244</v>
      </c>
      <c r="B85" s="717">
        <v>242</v>
      </c>
      <c r="C85" s="540">
        <f t="shared" si="67"/>
        <v>1407.7</v>
      </c>
      <c r="D85" s="540">
        <f t="shared" si="67"/>
        <v>1473.5</v>
      </c>
      <c r="E85" s="145">
        <f t="shared" si="74"/>
        <v>1472.4</v>
      </c>
      <c r="F85" s="145">
        <f t="shared" si="68"/>
        <v>1472.4</v>
      </c>
      <c r="G85" s="145">
        <f t="shared" si="62"/>
        <v>0</v>
      </c>
      <c r="H85" s="145">
        <f t="shared" si="60"/>
        <v>-1.099999999999909</v>
      </c>
      <c r="I85" s="145">
        <f t="shared" si="61"/>
        <v>99.92534781133357</v>
      </c>
      <c r="J85" s="145">
        <f t="shared" si="19"/>
        <v>0</v>
      </c>
      <c r="K85" s="145">
        <f t="shared" si="6"/>
        <v>1472.4</v>
      </c>
      <c r="L85" s="199" t="str">
        <f t="shared" si="7"/>
        <v> </v>
      </c>
      <c r="M85" s="462">
        <f t="shared" si="69"/>
        <v>1402</v>
      </c>
      <c r="N85" s="462">
        <f t="shared" si="69"/>
        <v>1465</v>
      </c>
      <c r="O85" s="56">
        <f t="shared" si="75"/>
        <v>1462.5</v>
      </c>
      <c r="P85" s="56">
        <f t="shared" si="70"/>
        <v>1462.5</v>
      </c>
      <c r="Q85" s="56">
        <f t="shared" si="63"/>
        <v>0</v>
      </c>
      <c r="R85" s="56">
        <f t="shared" si="72"/>
        <v>-2.5</v>
      </c>
      <c r="S85" s="56">
        <f t="shared" si="73"/>
        <v>99.82935153583618</v>
      </c>
      <c r="T85" s="145">
        <f t="shared" si="71"/>
        <v>0</v>
      </c>
      <c r="U85" s="146">
        <f t="shared" si="58"/>
        <v>1462.5</v>
      </c>
      <c r="V85" s="199" t="str">
        <f t="shared" si="59"/>
        <v> </v>
      </c>
      <c r="W85" s="637">
        <v>1402</v>
      </c>
      <c r="X85" s="622">
        <v>1465</v>
      </c>
      <c r="Y85" s="447">
        <v>1462.5</v>
      </c>
      <c r="Z85" s="462">
        <f t="shared" si="64"/>
        <v>1462.5</v>
      </c>
      <c r="AA85" s="56"/>
      <c r="AB85" s="56">
        <f aca="true" t="shared" si="77" ref="AB85:AB150">Y85-X85</f>
        <v>-2.5</v>
      </c>
      <c r="AC85" s="56">
        <f t="shared" si="76"/>
        <v>99.82935153583618</v>
      </c>
      <c r="AD85" s="81"/>
      <c r="AE85" s="50">
        <f>Y85-AD85</f>
        <v>1462.5</v>
      </c>
      <c r="AF85" s="244" t="str">
        <f>IF(AD85&lt;&gt;0,IF(Y85/AD85*100&lt;0,"&lt;0",IF(Y85/AD85*100&gt;200,"&gt;200",Y85/AD85*100))," ")</f>
        <v> </v>
      </c>
      <c r="AG85" s="485"/>
      <c r="AH85" s="50"/>
      <c r="AI85" s="50"/>
      <c r="AJ85" s="50"/>
      <c r="AK85" s="50"/>
      <c r="AL85" s="81"/>
      <c r="AM85" s="50"/>
      <c r="AN85" s="244"/>
      <c r="AO85" s="182"/>
      <c r="AP85" s="433"/>
      <c r="AQ85" s="50"/>
      <c r="AR85" s="50"/>
      <c r="AS85" s="257" t="str">
        <f t="shared" si="12"/>
        <v> </v>
      </c>
      <c r="AT85" s="81"/>
      <c r="AU85" s="50"/>
      <c r="AV85" s="576" t="str">
        <f t="shared" si="13"/>
        <v> </v>
      </c>
      <c r="AW85" s="184">
        <v>5.7</v>
      </c>
      <c r="AX85" s="533">
        <v>8.5</v>
      </c>
      <c r="AY85" s="54">
        <v>9.9</v>
      </c>
      <c r="AZ85" s="54">
        <f t="shared" si="65"/>
        <v>9.9</v>
      </c>
      <c r="BA85" s="56"/>
      <c r="BB85" s="56">
        <f t="shared" si="66"/>
        <v>1.4000000000000004</v>
      </c>
      <c r="BC85" s="56">
        <f t="shared" si="42"/>
        <v>116.47058823529413</v>
      </c>
      <c r="BD85" s="81"/>
      <c r="BE85" s="50"/>
      <c r="BF85" s="199"/>
    </row>
    <row r="86" spans="1:58" s="7" customFormat="1" ht="32.25" customHeight="1">
      <c r="A86" s="718" t="s">
        <v>254</v>
      </c>
      <c r="B86" s="717">
        <v>243</v>
      </c>
      <c r="C86" s="540">
        <f t="shared" si="67"/>
        <v>9.2</v>
      </c>
      <c r="D86" s="540">
        <f t="shared" si="67"/>
        <v>8.6</v>
      </c>
      <c r="E86" s="145">
        <f t="shared" si="74"/>
        <v>4.9</v>
      </c>
      <c r="F86" s="145">
        <f t="shared" si="68"/>
        <v>4.9</v>
      </c>
      <c r="G86" s="145">
        <f t="shared" si="62"/>
        <v>0</v>
      </c>
      <c r="H86" s="145">
        <f t="shared" si="60"/>
        <v>-3.6999999999999993</v>
      </c>
      <c r="I86" s="145">
        <f t="shared" si="61"/>
        <v>56.97674418604651</v>
      </c>
      <c r="J86" s="145"/>
      <c r="K86" s="145"/>
      <c r="L86" s="199"/>
      <c r="M86" s="462">
        <f t="shared" si="69"/>
        <v>0</v>
      </c>
      <c r="N86" s="462">
        <f t="shared" si="69"/>
        <v>0</v>
      </c>
      <c r="O86" s="56">
        <f t="shared" si="75"/>
        <v>0</v>
      </c>
      <c r="P86" s="56">
        <f t="shared" si="70"/>
        <v>0</v>
      </c>
      <c r="Q86" s="56">
        <f t="shared" si="63"/>
        <v>0</v>
      </c>
      <c r="R86" s="56">
        <f t="shared" si="72"/>
        <v>0</v>
      </c>
      <c r="S86" s="56" t="str">
        <f t="shared" si="73"/>
        <v> </v>
      </c>
      <c r="T86" s="145"/>
      <c r="U86" s="146"/>
      <c r="V86" s="199"/>
      <c r="W86" s="637"/>
      <c r="X86" s="623"/>
      <c r="Y86" s="447"/>
      <c r="Z86" s="462">
        <f t="shared" si="64"/>
        <v>0</v>
      </c>
      <c r="AA86" s="56"/>
      <c r="AB86" s="56">
        <f t="shared" si="77"/>
        <v>0</v>
      </c>
      <c r="AC86" s="56" t="str">
        <f t="shared" si="76"/>
        <v> </v>
      </c>
      <c r="AD86" s="81"/>
      <c r="AE86" s="50"/>
      <c r="AF86" s="244"/>
      <c r="AG86" s="485"/>
      <c r="AH86" s="50"/>
      <c r="AI86" s="50"/>
      <c r="AJ86" s="50"/>
      <c r="AK86" s="50"/>
      <c r="AL86" s="81"/>
      <c r="AM86" s="50"/>
      <c r="AN86" s="244"/>
      <c r="AO86" s="182"/>
      <c r="AP86" s="433"/>
      <c r="AQ86" s="50"/>
      <c r="AR86" s="50"/>
      <c r="AS86" s="257"/>
      <c r="AT86" s="81"/>
      <c r="AU86" s="50"/>
      <c r="AV86" s="576"/>
      <c r="AW86" s="184">
        <v>9.2</v>
      </c>
      <c r="AX86" s="533">
        <v>8.6</v>
      </c>
      <c r="AY86" s="54">
        <v>4.9</v>
      </c>
      <c r="AZ86" s="54">
        <f t="shared" si="65"/>
        <v>4.9</v>
      </c>
      <c r="BA86" s="56"/>
      <c r="BB86" s="56">
        <f t="shared" si="66"/>
        <v>-3.6999999999999993</v>
      </c>
      <c r="BC86" s="56">
        <f t="shared" si="42"/>
        <v>56.97674418604651</v>
      </c>
      <c r="BD86" s="81"/>
      <c r="BE86" s="50"/>
      <c r="BF86" s="199"/>
    </row>
    <row r="87" spans="1:58" ht="25.5" customHeight="1">
      <c r="A87" s="713" t="s">
        <v>235</v>
      </c>
      <c r="B87" s="714">
        <v>25</v>
      </c>
      <c r="C87" s="540">
        <f t="shared" si="67"/>
        <v>3556.6</v>
      </c>
      <c r="D87" s="540">
        <f t="shared" si="67"/>
        <v>2832.8999999999996</v>
      </c>
      <c r="E87" s="145">
        <f t="shared" si="74"/>
        <v>2757.7</v>
      </c>
      <c r="F87" s="145">
        <f t="shared" si="68"/>
        <v>2732.3999999999996</v>
      </c>
      <c r="G87" s="145">
        <f t="shared" si="62"/>
        <v>25.3</v>
      </c>
      <c r="H87" s="145">
        <f t="shared" si="60"/>
        <v>-75.19999999999982</v>
      </c>
      <c r="I87" s="145">
        <f t="shared" si="61"/>
        <v>97.34547636697378</v>
      </c>
      <c r="J87" s="82">
        <f t="shared" si="19"/>
        <v>0</v>
      </c>
      <c r="K87" s="82">
        <f t="shared" si="6"/>
        <v>2757.7</v>
      </c>
      <c r="L87" s="198" t="str">
        <f t="shared" si="7"/>
        <v> </v>
      </c>
      <c r="M87" s="462">
        <f t="shared" si="69"/>
        <v>3197.9</v>
      </c>
      <c r="N87" s="462">
        <f t="shared" si="69"/>
        <v>2425.2</v>
      </c>
      <c r="O87" s="56">
        <f t="shared" si="75"/>
        <v>2382.1</v>
      </c>
      <c r="P87" s="56">
        <f t="shared" si="70"/>
        <v>2358.2999999999997</v>
      </c>
      <c r="Q87" s="56">
        <f t="shared" si="63"/>
        <v>23.8</v>
      </c>
      <c r="R87" s="50">
        <f t="shared" si="72"/>
        <v>-43.09999999999991</v>
      </c>
      <c r="S87" s="50">
        <f t="shared" si="73"/>
        <v>98.22282698334158</v>
      </c>
      <c r="T87" s="82">
        <f t="shared" si="71"/>
        <v>0</v>
      </c>
      <c r="U87" s="115">
        <f t="shared" si="58"/>
        <v>2382.1</v>
      </c>
      <c r="V87" s="198" t="str">
        <f t="shared" si="59"/>
        <v> </v>
      </c>
      <c r="W87" s="636">
        <v>3197.9</v>
      </c>
      <c r="X87" s="605">
        <v>2425.2</v>
      </c>
      <c r="Y87" s="444">
        <v>2382.1</v>
      </c>
      <c r="Z87" s="433">
        <f t="shared" si="64"/>
        <v>2358.2999999999997</v>
      </c>
      <c r="AA87" s="50">
        <v>23.8</v>
      </c>
      <c r="AB87" s="50">
        <f t="shared" si="77"/>
        <v>-43.09999999999991</v>
      </c>
      <c r="AC87" s="50">
        <f t="shared" si="76"/>
        <v>98.22282698334158</v>
      </c>
      <c r="AD87" s="81"/>
      <c r="AE87" s="50">
        <f>Y87-AD87</f>
        <v>2382.1</v>
      </c>
      <c r="AF87" s="244" t="str">
        <f>IF(AD87&lt;&gt;0,IF(Y87/AD87*100&lt;0,"&lt;0",IF(Y87/AD87*100&gt;200,"&gt;200",Y87/AD87*100))," ")</f>
        <v> </v>
      </c>
      <c r="AG87" s="485"/>
      <c r="AH87" s="50"/>
      <c r="AI87" s="50"/>
      <c r="AJ87" s="50">
        <f>AI87-AH87</f>
        <v>0</v>
      </c>
      <c r="AK87" s="50" t="str">
        <f>IF(AH87&lt;&gt;0,IF(AI87/AH87*100&lt;0,"&lt;0",IF(AI87/AH87*100&gt;200,"&gt;200",AI87/AH87*100))," ")</f>
        <v> </v>
      </c>
      <c r="AL87" s="81"/>
      <c r="AM87" s="50">
        <f>AI87-AL87</f>
        <v>0</v>
      </c>
      <c r="AN87" s="244" t="str">
        <f>IF(AL87&lt;&gt;0,IF(AI87/AL87*100&lt;0,"&lt;0",IF(AI87/AL87*100&gt;200,"&gt;200",AI87/AL87*100))," ")</f>
        <v> </v>
      </c>
      <c r="AO87" s="182"/>
      <c r="AP87" s="433"/>
      <c r="AQ87" s="50"/>
      <c r="AR87" s="50">
        <f>AQ87-AP87</f>
        <v>0</v>
      </c>
      <c r="AS87" s="82" t="str">
        <f t="shared" si="12"/>
        <v> </v>
      </c>
      <c r="AT87" s="81"/>
      <c r="AU87" s="50">
        <f>AQ87-AT87</f>
        <v>0</v>
      </c>
      <c r="AV87" s="575" t="str">
        <f t="shared" si="13"/>
        <v> </v>
      </c>
      <c r="AW87" s="636">
        <v>358.7</v>
      </c>
      <c r="AX87" s="433">
        <v>407.7</v>
      </c>
      <c r="AY87" s="50">
        <v>375.6</v>
      </c>
      <c r="AZ87" s="50">
        <f t="shared" si="65"/>
        <v>374.1</v>
      </c>
      <c r="BA87" s="50">
        <v>1.5</v>
      </c>
      <c r="BB87" s="50">
        <f t="shared" si="66"/>
        <v>-32.099999999999966</v>
      </c>
      <c r="BC87" s="56">
        <f t="shared" si="42"/>
        <v>92.12656364974247</v>
      </c>
      <c r="BD87" s="81"/>
      <c r="BE87" s="50">
        <f>AY87-BD87</f>
        <v>375.6</v>
      </c>
      <c r="BF87" s="198" t="str">
        <f>IF(BD87&lt;&gt;0,IF(AY87/BD87*100&lt;0,"&lt;0",IF(AY87/BD87*100&gt;200,"&gt;200",AY87/BD87*100))," ")</f>
        <v> </v>
      </c>
    </row>
    <row r="88" spans="1:58" ht="25.5" customHeight="1">
      <c r="A88" s="713" t="s">
        <v>303</v>
      </c>
      <c r="B88" s="714">
        <v>26</v>
      </c>
      <c r="C88" s="540">
        <f t="shared" si="67"/>
        <v>30.1</v>
      </c>
      <c r="D88" s="540">
        <f t="shared" si="67"/>
        <v>43.7</v>
      </c>
      <c r="E88" s="82">
        <f t="shared" si="74"/>
        <v>33.9</v>
      </c>
      <c r="F88" s="82">
        <f t="shared" si="68"/>
        <v>7.1</v>
      </c>
      <c r="G88" s="82">
        <f t="shared" si="62"/>
        <v>26.8</v>
      </c>
      <c r="H88" s="82">
        <f t="shared" si="60"/>
        <v>-9.800000000000004</v>
      </c>
      <c r="I88" s="82">
        <f t="shared" si="61"/>
        <v>77.57437070938215</v>
      </c>
      <c r="J88" s="82"/>
      <c r="K88" s="82"/>
      <c r="L88" s="198"/>
      <c r="M88" s="433">
        <f t="shared" si="69"/>
        <v>30.1</v>
      </c>
      <c r="N88" s="433">
        <f t="shared" si="69"/>
        <v>28.4</v>
      </c>
      <c r="O88" s="50">
        <f t="shared" si="75"/>
        <v>26.8</v>
      </c>
      <c r="P88" s="50">
        <f t="shared" si="70"/>
        <v>0</v>
      </c>
      <c r="Q88" s="50">
        <f t="shared" si="63"/>
        <v>26.8</v>
      </c>
      <c r="R88" s="50">
        <f t="shared" si="72"/>
        <v>-1.5999999999999979</v>
      </c>
      <c r="S88" s="50">
        <f t="shared" si="73"/>
        <v>94.36619718309859</v>
      </c>
      <c r="T88" s="82"/>
      <c r="U88" s="115"/>
      <c r="V88" s="198"/>
      <c r="W88" s="636">
        <v>30.1</v>
      </c>
      <c r="X88" s="605">
        <v>28.4</v>
      </c>
      <c r="Y88" s="444">
        <v>26.8</v>
      </c>
      <c r="Z88" s="433">
        <f t="shared" si="64"/>
        <v>0</v>
      </c>
      <c r="AA88" s="50">
        <v>26.8</v>
      </c>
      <c r="AB88" s="50">
        <f t="shared" si="77"/>
        <v>-1.5999999999999979</v>
      </c>
      <c r="AC88" s="50">
        <f t="shared" si="76"/>
        <v>94.36619718309859</v>
      </c>
      <c r="AD88" s="81"/>
      <c r="AE88" s="50"/>
      <c r="AF88" s="244"/>
      <c r="AG88" s="485"/>
      <c r="AH88" s="50"/>
      <c r="AI88" s="50"/>
      <c r="AJ88" s="50">
        <f>AI88-AH88</f>
        <v>0</v>
      </c>
      <c r="AK88" s="50" t="str">
        <f>IF(AH88&lt;&gt;0,IF(AI88/AH88*100&lt;0,"&lt;0",IF(AI88/AH88*100&gt;200,"&gt;200",AI88/AH88*100))," ")</f>
        <v> </v>
      </c>
      <c r="AL88" s="81"/>
      <c r="AM88" s="50"/>
      <c r="AN88" s="244"/>
      <c r="AO88" s="182"/>
      <c r="AP88" s="433"/>
      <c r="AQ88" s="50"/>
      <c r="AR88" s="50">
        <f>AQ88-AP88</f>
        <v>0</v>
      </c>
      <c r="AS88" s="82" t="str">
        <f t="shared" si="12"/>
        <v> </v>
      </c>
      <c r="AT88" s="81"/>
      <c r="AU88" s="50"/>
      <c r="AV88" s="575"/>
      <c r="AW88" s="636"/>
      <c r="AX88" s="433">
        <v>15.3</v>
      </c>
      <c r="AY88" s="50">
        <v>7.1</v>
      </c>
      <c r="AZ88" s="50">
        <f t="shared" si="65"/>
        <v>7.1</v>
      </c>
      <c r="BA88" s="50"/>
      <c r="BB88" s="50">
        <f t="shared" si="66"/>
        <v>-8.200000000000001</v>
      </c>
      <c r="BC88" s="56">
        <f t="shared" si="42"/>
        <v>46.40522875816993</v>
      </c>
      <c r="BD88" s="81"/>
      <c r="BE88" s="50"/>
      <c r="BF88" s="198"/>
    </row>
    <row r="89" spans="1:58" ht="25.5" customHeight="1">
      <c r="A89" s="713" t="s">
        <v>231</v>
      </c>
      <c r="B89" s="714">
        <v>27</v>
      </c>
      <c r="C89" s="540">
        <f t="shared" si="67"/>
        <v>16364.8</v>
      </c>
      <c r="D89" s="540">
        <f t="shared" si="67"/>
        <v>16551</v>
      </c>
      <c r="E89" s="82">
        <f t="shared" si="74"/>
        <v>16399</v>
      </c>
      <c r="F89" s="82">
        <f t="shared" si="68"/>
        <v>16399</v>
      </c>
      <c r="G89" s="82">
        <f t="shared" si="62"/>
        <v>0</v>
      </c>
      <c r="H89" s="82">
        <f t="shared" si="60"/>
        <v>-152</v>
      </c>
      <c r="I89" s="82">
        <f t="shared" si="61"/>
        <v>99.08162648782552</v>
      </c>
      <c r="J89" s="82">
        <f t="shared" si="19"/>
        <v>0</v>
      </c>
      <c r="K89" s="82">
        <f aca="true" t="shared" si="78" ref="K89:K154">E89-J89</f>
        <v>16399</v>
      </c>
      <c r="L89" s="198" t="str">
        <f aca="true" t="shared" si="79" ref="L89:L154">IF(J89&lt;&gt;0,IF(E89/J89*100&lt;0,"&lt;0",IF(E89/J89*100&gt;200,"&gt;200",E89/J89*100))," ")</f>
        <v> </v>
      </c>
      <c r="M89" s="433">
        <f t="shared" si="69"/>
        <v>15927.5</v>
      </c>
      <c r="N89" s="433">
        <f t="shared" si="69"/>
        <v>16045.3</v>
      </c>
      <c r="O89" s="50">
        <f t="shared" si="75"/>
        <v>15927.3</v>
      </c>
      <c r="P89" s="50">
        <f t="shared" si="70"/>
        <v>15927.3</v>
      </c>
      <c r="Q89" s="50">
        <f t="shared" si="63"/>
        <v>0</v>
      </c>
      <c r="R89" s="50">
        <f t="shared" si="72"/>
        <v>-118</v>
      </c>
      <c r="S89" s="50">
        <f t="shared" si="73"/>
        <v>99.26458215178276</v>
      </c>
      <c r="T89" s="82">
        <f t="shared" si="71"/>
        <v>0</v>
      </c>
      <c r="U89" s="115">
        <f t="shared" si="58"/>
        <v>15927.3</v>
      </c>
      <c r="V89" s="198" t="str">
        <f t="shared" si="59"/>
        <v> </v>
      </c>
      <c r="W89" s="636">
        <v>1266.7</v>
      </c>
      <c r="X89" s="605">
        <v>1303.8</v>
      </c>
      <c r="Y89" s="444">
        <v>1282</v>
      </c>
      <c r="Z89" s="433">
        <f t="shared" si="64"/>
        <v>1282</v>
      </c>
      <c r="AA89" s="50"/>
      <c r="AB89" s="50">
        <f t="shared" si="77"/>
        <v>-21.799999999999955</v>
      </c>
      <c r="AC89" s="50">
        <f t="shared" si="76"/>
        <v>98.32796441171959</v>
      </c>
      <c r="AD89" s="81"/>
      <c r="AE89" s="50">
        <f aca="true" t="shared" si="80" ref="AE89:AE97">Y89-AD89</f>
        <v>1282</v>
      </c>
      <c r="AF89" s="244" t="str">
        <f aca="true" t="shared" si="81" ref="AF89:AF97">IF(AD89&lt;&gt;0,IF(Y89/AD89*100&lt;0,"&lt;0",IF(Y89/AD89*100&gt;200,"&gt;200",Y89/AD89*100))," ")</f>
        <v> </v>
      </c>
      <c r="AG89" s="485">
        <v>14660.4</v>
      </c>
      <c r="AH89" s="50">
        <v>14741.1</v>
      </c>
      <c r="AI89" s="50">
        <v>14644.9</v>
      </c>
      <c r="AJ89" s="50">
        <f>AI89-AH89</f>
        <v>-96.20000000000073</v>
      </c>
      <c r="AK89" s="50">
        <f>IF(AH89&lt;&gt;0,IF(AI89/AH89*100&lt;0,"&lt;0",IF(AI89/AH89*100&gt;200,"&gt;200",AI89/AH89*100))," ")</f>
        <v>99.34740283967953</v>
      </c>
      <c r="AL89" s="81"/>
      <c r="AM89" s="50">
        <f>AI89-AL89</f>
        <v>14644.9</v>
      </c>
      <c r="AN89" s="244" t="str">
        <f>IF(AL89&lt;&gt;0,IF(AI89/AL89*100&lt;0,"&lt;0",IF(AI89/AL89*100&gt;200,"&gt;200",AI89/AL89*100))," ")</f>
        <v> </v>
      </c>
      <c r="AO89" s="182">
        <v>0.4</v>
      </c>
      <c r="AP89" s="433">
        <v>0.4</v>
      </c>
      <c r="AQ89" s="50">
        <v>0.4</v>
      </c>
      <c r="AR89" s="50">
        <f>AQ89-AP89</f>
        <v>0</v>
      </c>
      <c r="AS89" s="82">
        <f>IF(AP89&lt;&gt;0,IF(AQ89/AP89*100&lt;0,"&lt;0",IF(AQ89/AP89*100&gt;200,"&gt;200",AQ89/AP89*100))," ")</f>
        <v>100</v>
      </c>
      <c r="AT89" s="81"/>
      <c r="AU89" s="50">
        <f>AQ89-AT89</f>
        <v>0.4</v>
      </c>
      <c r="AV89" s="575" t="str">
        <f aca="true" t="shared" si="82" ref="AV89:AV154">IF(AT89&lt;&gt;0,IF(AQ89/AT89*100&lt;0,"&lt;0",IF(AQ89/AT89*100&gt;200,"&gt;200",AQ89/AT89*100))," ")</f>
        <v> </v>
      </c>
      <c r="AW89" s="636">
        <v>437.3</v>
      </c>
      <c r="AX89" s="433">
        <v>505.7</v>
      </c>
      <c r="AY89" s="50">
        <v>471.7</v>
      </c>
      <c r="AZ89" s="50">
        <f t="shared" si="65"/>
        <v>471.7</v>
      </c>
      <c r="BA89" s="50"/>
      <c r="BB89" s="50">
        <f t="shared" si="66"/>
        <v>-34</v>
      </c>
      <c r="BC89" s="56">
        <f t="shared" si="42"/>
        <v>93.27664623294444</v>
      </c>
      <c r="BD89" s="81"/>
      <c r="BE89" s="50">
        <f>AY89-BD89</f>
        <v>471.7</v>
      </c>
      <c r="BF89" s="198" t="str">
        <f>IF(BD89&lt;&gt;0,IF(AY89/BD89*100&lt;0,"&lt;0",IF(AY89/BD89*100&gt;200,"&gt;200",AY89/BD89*100))," ")</f>
        <v> </v>
      </c>
    </row>
    <row r="90" spans="1:58" ht="25.5" customHeight="1">
      <c r="A90" s="713" t="s">
        <v>230</v>
      </c>
      <c r="B90" s="714">
        <v>28</v>
      </c>
      <c r="C90" s="540">
        <f t="shared" si="67"/>
        <v>2444.8</v>
      </c>
      <c r="D90" s="540">
        <f t="shared" si="67"/>
        <v>1875.9</v>
      </c>
      <c r="E90" s="82">
        <f t="shared" si="74"/>
        <v>1552.7</v>
      </c>
      <c r="F90" s="82">
        <f t="shared" si="68"/>
        <v>1402.6000000000001</v>
      </c>
      <c r="G90" s="82">
        <f t="shared" si="62"/>
        <v>150.1</v>
      </c>
      <c r="H90" s="82">
        <f t="shared" si="60"/>
        <v>-323.20000000000005</v>
      </c>
      <c r="I90" s="82">
        <f t="shared" si="61"/>
        <v>82.77093661709046</v>
      </c>
      <c r="J90" s="82">
        <f t="shared" si="19"/>
        <v>0</v>
      </c>
      <c r="K90" s="82">
        <f t="shared" si="78"/>
        <v>1552.7</v>
      </c>
      <c r="L90" s="198" t="str">
        <f t="shared" si="79"/>
        <v> </v>
      </c>
      <c r="M90" s="433">
        <f t="shared" si="69"/>
        <v>2316.9</v>
      </c>
      <c r="N90" s="433">
        <f t="shared" si="69"/>
        <v>1749.5</v>
      </c>
      <c r="O90" s="50">
        <f t="shared" si="75"/>
        <v>1454.8</v>
      </c>
      <c r="P90" s="50">
        <f t="shared" si="70"/>
        <v>1306.7</v>
      </c>
      <c r="Q90" s="50">
        <f t="shared" si="63"/>
        <v>148.1</v>
      </c>
      <c r="R90" s="50">
        <f t="shared" si="72"/>
        <v>-294.70000000000005</v>
      </c>
      <c r="S90" s="50">
        <f t="shared" si="73"/>
        <v>83.15518719634181</v>
      </c>
      <c r="T90" s="82">
        <f t="shared" si="71"/>
        <v>0</v>
      </c>
      <c r="U90" s="115">
        <f t="shared" si="58"/>
        <v>1454.8</v>
      </c>
      <c r="V90" s="198" t="str">
        <f t="shared" si="59"/>
        <v> </v>
      </c>
      <c r="W90" s="636">
        <v>2315.6</v>
      </c>
      <c r="X90" s="605">
        <v>1718.2</v>
      </c>
      <c r="Y90" s="444">
        <v>1422.7</v>
      </c>
      <c r="Z90" s="433">
        <f t="shared" si="64"/>
        <v>1274.6000000000001</v>
      </c>
      <c r="AA90" s="50">
        <v>148.1</v>
      </c>
      <c r="AB90" s="50">
        <f t="shared" si="77"/>
        <v>-295.5</v>
      </c>
      <c r="AC90" s="50">
        <f t="shared" si="76"/>
        <v>82.80176929344663</v>
      </c>
      <c r="AD90" s="81"/>
      <c r="AE90" s="50">
        <f t="shared" si="80"/>
        <v>1422.7</v>
      </c>
      <c r="AF90" s="244" t="str">
        <f t="shared" si="81"/>
        <v> </v>
      </c>
      <c r="AG90" s="485">
        <v>1.3</v>
      </c>
      <c r="AH90" s="50">
        <v>31.3</v>
      </c>
      <c r="AI90" s="50">
        <v>32.1</v>
      </c>
      <c r="AJ90" s="50">
        <f>AI90-AH90</f>
        <v>0.8000000000000007</v>
      </c>
      <c r="AK90" s="50">
        <f>IF(AH90&lt;&gt;0,IF(AI90/AH90*100&lt;0,"&lt;0",IF(AI90/AH90*100&gt;200,"&gt;200",AI90/AH90*100))," ")</f>
        <v>102.555910543131</v>
      </c>
      <c r="AL90" s="81"/>
      <c r="AM90" s="50">
        <f>AI90-AL90</f>
        <v>32.1</v>
      </c>
      <c r="AN90" s="244" t="str">
        <f>IF(AL90&lt;&gt;0,IF(AI90/AL90*100&lt;0,"&lt;0",IF(AI90/AL90*100&gt;200,"&gt;200",AI90/AL90*100))," ")</f>
        <v> </v>
      </c>
      <c r="AO90" s="182"/>
      <c r="AP90" s="433"/>
      <c r="AQ90" s="50"/>
      <c r="AR90" s="50">
        <f>AQ90-AP90</f>
        <v>0</v>
      </c>
      <c r="AS90" s="82" t="str">
        <f aca="true" t="shared" si="83" ref="AS90:AS154">IF(AP90&lt;&gt;0,IF(AQ90/AP90*100&lt;0,"&lt;0",IF(AQ90/AP90*100&gt;200,"&gt;200",AQ90/AP90*100))," ")</f>
        <v> </v>
      </c>
      <c r="AT90" s="81"/>
      <c r="AU90" s="81">
        <f>AQ90-AT90</f>
        <v>0</v>
      </c>
      <c r="AV90" s="575" t="str">
        <f t="shared" si="82"/>
        <v> </v>
      </c>
      <c r="AW90" s="636">
        <v>127.9</v>
      </c>
      <c r="AX90" s="433">
        <v>126.4</v>
      </c>
      <c r="AY90" s="50">
        <v>97.9</v>
      </c>
      <c r="AZ90" s="50">
        <f t="shared" si="65"/>
        <v>95.9</v>
      </c>
      <c r="BA90" s="50">
        <v>2</v>
      </c>
      <c r="BB90" s="50">
        <f t="shared" si="66"/>
        <v>-28.5</v>
      </c>
      <c r="BC90" s="56">
        <f t="shared" si="42"/>
        <v>77.45253164556962</v>
      </c>
      <c r="BD90" s="81"/>
      <c r="BE90" s="50">
        <f>AY90-BD90</f>
        <v>97.9</v>
      </c>
      <c r="BF90" s="198" t="str">
        <f>IF(BD90&lt;&gt;0,IF(AY90/BD90*100&lt;0,"&lt;0",IF(AY90/BD90*100&gt;200,"&gt;200",AY90/BD90*100))," ")</f>
        <v> </v>
      </c>
    </row>
    <row r="91" spans="1:58" ht="31.5" customHeight="1">
      <c r="A91" s="693" t="s">
        <v>229</v>
      </c>
      <c r="B91" s="714">
        <v>29</v>
      </c>
      <c r="C91" s="540">
        <f t="shared" si="67"/>
        <v>15320</v>
      </c>
      <c r="D91" s="540">
        <f t="shared" si="67"/>
        <v>15870.099999999999</v>
      </c>
      <c r="E91" s="82">
        <f t="shared" si="74"/>
        <v>15803.500000000002</v>
      </c>
      <c r="F91" s="82">
        <f t="shared" si="68"/>
        <v>15803.300000000001</v>
      </c>
      <c r="G91" s="82">
        <f t="shared" si="62"/>
        <v>0.2</v>
      </c>
      <c r="H91" s="82">
        <f t="shared" si="60"/>
        <v>-66.59999999999673</v>
      </c>
      <c r="I91" s="82">
        <f t="shared" si="61"/>
        <v>99.5803429089924</v>
      </c>
      <c r="J91" s="82">
        <f aca="true" t="shared" si="84" ref="J91:J156">T91+BD91</f>
        <v>0</v>
      </c>
      <c r="K91" s="82">
        <f t="shared" si="78"/>
        <v>15803.500000000002</v>
      </c>
      <c r="L91" s="198" t="str">
        <f t="shared" si="79"/>
        <v> </v>
      </c>
      <c r="M91" s="433">
        <f>M92+M93</f>
        <v>15283.5</v>
      </c>
      <c r="N91" s="433">
        <f>N92+N93</f>
        <v>15857.3</v>
      </c>
      <c r="O91" s="50">
        <f t="shared" si="75"/>
        <v>15792.400000000001</v>
      </c>
      <c r="P91" s="50">
        <f t="shared" si="70"/>
        <v>15792.2</v>
      </c>
      <c r="Q91" s="50">
        <f t="shared" si="63"/>
        <v>0.2</v>
      </c>
      <c r="R91" s="50">
        <f t="shared" si="72"/>
        <v>-64.89999999999782</v>
      </c>
      <c r="S91" s="50">
        <f t="shared" si="73"/>
        <v>99.59072477660132</v>
      </c>
      <c r="T91" s="82">
        <f>T92+T93</f>
        <v>0</v>
      </c>
      <c r="U91" s="105">
        <f t="shared" si="58"/>
        <v>15792.400000000001</v>
      </c>
      <c r="V91" s="201" t="str">
        <f t="shared" si="59"/>
        <v> </v>
      </c>
      <c r="W91" s="816">
        <f>W92+W93</f>
        <v>15283.5</v>
      </c>
      <c r="X91" s="817">
        <f>X92+X93</f>
        <v>15857.3</v>
      </c>
      <c r="Y91" s="818">
        <f>Y92+Y93</f>
        <v>15792.400000000001</v>
      </c>
      <c r="Z91" s="814">
        <f t="shared" si="64"/>
        <v>15792.2</v>
      </c>
      <c r="AA91" s="50">
        <f>AA92+AA93</f>
        <v>0.2</v>
      </c>
      <c r="AB91" s="50">
        <f t="shared" si="77"/>
        <v>-64.89999999999782</v>
      </c>
      <c r="AC91" s="50">
        <f t="shared" si="76"/>
        <v>99.59072477660132</v>
      </c>
      <c r="AD91" s="81">
        <f>AD92+AD93</f>
        <v>0</v>
      </c>
      <c r="AE91" s="50">
        <f t="shared" si="80"/>
        <v>15792.400000000001</v>
      </c>
      <c r="AF91" s="244" t="str">
        <f t="shared" si="81"/>
        <v> </v>
      </c>
      <c r="AG91" s="485"/>
      <c r="AH91" s="50"/>
      <c r="AI91" s="50"/>
      <c r="AJ91" s="50">
        <f>AI91-AH91</f>
        <v>0</v>
      </c>
      <c r="AK91" s="50" t="str">
        <f>IF(AH91&lt;&gt;0,IF(AI91/AH91*100&lt;0,"&lt;0",IF(AI91/AH91*100&gt;200,"&gt;200",AI91/AH91*100))," ")</f>
        <v> </v>
      </c>
      <c r="AL91" s="81"/>
      <c r="AM91" s="50">
        <f>AI91-AL91</f>
        <v>0</v>
      </c>
      <c r="AN91" s="244" t="str">
        <f>IF(AL91&lt;&gt;0,IF(AI91/AL91*100&lt;0,"&lt;0",IF(AI91/AL91*100&gt;200,"&gt;200",AI91/AL91*100))," ")</f>
        <v> </v>
      </c>
      <c r="AO91" s="182"/>
      <c r="AP91" s="433"/>
      <c r="AQ91" s="50"/>
      <c r="AR91" s="50">
        <f>AQ91-AP91</f>
        <v>0</v>
      </c>
      <c r="AS91" s="51" t="str">
        <f t="shared" si="83"/>
        <v> </v>
      </c>
      <c r="AT91" s="81"/>
      <c r="AU91" s="81">
        <f>AQ91-AT91</f>
        <v>0</v>
      </c>
      <c r="AV91" s="564" t="str">
        <f t="shared" si="82"/>
        <v> </v>
      </c>
      <c r="AW91" s="769">
        <f>AW92</f>
        <v>36.5</v>
      </c>
      <c r="AX91" s="769">
        <f>AX92</f>
        <v>12.8</v>
      </c>
      <c r="AY91" s="770">
        <f>AY92</f>
        <v>11.1</v>
      </c>
      <c r="AZ91" s="770">
        <f t="shared" si="65"/>
        <v>11.1</v>
      </c>
      <c r="BA91" s="86">
        <f>BA92</f>
        <v>0</v>
      </c>
      <c r="BB91" s="86">
        <f t="shared" si="66"/>
        <v>-1.700000000000001</v>
      </c>
      <c r="BC91" s="54">
        <f t="shared" si="42"/>
        <v>86.71874999999999</v>
      </c>
      <c r="BD91" s="81"/>
      <c r="BE91" s="50">
        <f>AY91-BD91</f>
        <v>11.1</v>
      </c>
      <c r="BF91" s="201" t="str">
        <f>IF(BD91&lt;&gt;0,IF(AY91/BD91*100&lt;0,"&lt;0",IF(AY91/BD91*100&gt;200,"&gt;200",AY91/BD91*100))," ")</f>
        <v> </v>
      </c>
    </row>
    <row r="92" spans="1:59" ht="31.5" customHeight="1">
      <c r="A92" s="719" t="s">
        <v>245</v>
      </c>
      <c r="B92" s="714">
        <v>291</v>
      </c>
      <c r="C92" s="540">
        <f t="shared" si="67"/>
        <v>8009.9</v>
      </c>
      <c r="D92" s="540">
        <f t="shared" si="67"/>
        <v>8310.099999999999</v>
      </c>
      <c r="E92" s="51">
        <f t="shared" si="74"/>
        <v>8274.800000000001</v>
      </c>
      <c r="F92" s="51">
        <f t="shared" si="68"/>
        <v>8274.6</v>
      </c>
      <c r="G92" s="51">
        <f t="shared" si="62"/>
        <v>0.2</v>
      </c>
      <c r="H92" s="51">
        <f t="shared" si="60"/>
        <v>-35.29999999999745</v>
      </c>
      <c r="I92" s="51">
        <f t="shared" si="61"/>
        <v>99.57521570137547</v>
      </c>
      <c r="J92" s="51">
        <f t="shared" si="84"/>
        <v>0</v>
      </c>
      <c r="K92" s="51">
        <f t="shared" si="78"/>
        <v>8274.800000000001</v>
      </c>
      <c r="L92" s="201" t="str">
        <f t="shared" si="79"/>
        <v> </v>
      </c>
      <c r="M92" s="433">
        <f t="shared" si="69"/>
        <v>7973.4</v>
      </c>
      <c r="N92" s="433">
        <f t="shared" si="69"/>
        <v>8297.3</v>
      </c>
      <c r="O92" s="50">
        <f t="shared" si="75"/>
        <v>8263.7</v>
      </c>
      <c r="P92" s="50">
        <f t="shared" si="70"/>
        <v>8263.5</v>
      </c>
      <c r="Q92" s="50">
        <f t="shared" si="63"/>
        <v>0.2</v>
      </c>
      <c r="R92" s="50">
        <f t="shared" si="72"/>
        <v>-33.599999999998545</v>
      </c>
      <c r="S92" s="50">
        <f t="shared" si="73"/>
        <v>99.59504899184074</v>
      </c>
      <c r="T92" s="51">
        <f t="shared" si="71"/>
        <v>0</v>
      </c>
      <c r="U92" s="105">
        <f t="shared" si="58"/>
        <v>8263.7</v>
      </c>
      <c r="V92" s="201" t="str">
        <f t="shared" si="59"/>
        <v> </v>
      </c>
      <c r="W92" s="819">
        <v>7973.4</v>
      </c>
      <c r="X92" s="820">
        <v>8297.3</v>
      </c>
      <c r="Y92" s="821">
        <v>8263.7</v>
      </c>
      <c r="Z92" s="814">
        <f t="shared" si="64"/>
        <v>8263.5</v>
      </c>
      <c r="AA92" s="50">
        <v>0.2</v>
      </c>
      <c r="AB92" s="50">
        <f t="shared" si="77"/>
        <v>-33.599999999998545</v>
      </c>
      <c r="AC92" s="50">
        <f t="shared" si="76"/>
        <v>99.59504899184074</v>
      </c>
      <c r="AD92" s="81"/>
      <c r="AE92" s="50">
        <f t="shared" si="80"/>
        <v>8263.7</v>
      </c>
      <c r="AF92" s="244" t="str">
        <f t="shared" si="81"/>
        <v> </v>
      </c>
      <c r="AG92" s="485"/>
      <c r="AH92" s="50"/>
      <c r="AI92" s="50"/>
      <c r="AJ92" s="50"/>
      <c r="AK92" s="50"/>
      <c r="AL92" s="81"/>
      <c r="AM92" s="72"/>
      <c r="AN92" s="244"/>
      <c r="AO92" s="182"/>
      <c r="AP92" s="433"/>
      <c r="AQ92" s="50"/>
      <c r="AR92" s="50"/>
      <c r="AS92" s="238" t="str">
        <f t="shared" si="83"/>
        <v> </v>
      </c>
      <c r="AT92" s="81"/>
      <c r="AU92" s="81"/>
      <c r="AV92" s="577" t="str">
        <f t="shared" si="82"/>
        <v> </v>
      </c>
      <c r="AW92" s="769">
        <v>36.5</v>
      </c>
      <c r="AX92" s="515">
        <v>12.8</v>
      </c>
      <c r="AY92" s="287">
        <v>11.1</v>
      </c>
      <c r="AZ92" s="287">
        <f t="shared" si="65"/>
        <v>11.1</v>
      </c>
      <c r="BA92" s="50"/>
      <c r="BB92" s="50">
        <f t="shared" si="66"/>
        <v>-1.700000000000001</v>
      </c>
      <c r="BC92" s="56">
        <f t="shared" si="42"/>
        <v>86.71874999999999</v>
      </c>
      <c r="BD92" s="81"/>
      <c r="BE92" s="81"/>
      <c r="BF92" s="201"/>
      <c r="BG92" s="518">
        <f>AY92-Y71</f>
        <v>0</v>
      </c>
    </row>
    <row r="93" spans="1:58" ht="31.5" customHeight="1">
      <c r="A93" s="720" t="s">
        <v>248</v>
      </c>
      <c r="B93" s="714">
        <v>292</v>
      </c>
      <c r="C93" s="540">
        <f t="shared" si="67"/>
        <v>7310.1</v>
      </c>
      <c r="D93" s="540">
        <f t="shared" si="67"/>
        <v>7560</v>
      </c>
      <c r="E93" s="51">
        <f t="shared" si="74"/>
        <v>7528.7</v>
      </c>
      <c r="F93" s="51">
        <f t="shared" si="68"/>
        <v>7528.7</v>
      </c>
      <c r="G93" s="51">
        <f t="shared" si="62"/>
        <v>0</v>
      </c>
      <c r="H93" s="51">
        <f t="shared" si="60"/>
        <v>-31.300000000000182</v>
      </c>
      <c r="I93" s="51">
        <f t="shared" si="61"/>
        <v>99.58597883597884</v>
      </c>
      <c r="J93" s="51">
        <f t="shared" si="84"/>
        <v>0</v>
      </c>
      <c r="K93" s="51">
        <f t="shared" si="78"/>
        <v>7528.7</v>
      </c>
      <c r="L93" s="201" t="str">
        <f t="shared" si="79"/>
        <v> </v>
      </c>
      <c r="M93" s="433">
        <f t="shared" si="69"/>
        <v>7310.1</v>
      </c>
      <c r="N93" s="433">
        <f t="shared" si="69"/>
        <v>7560</v>
      </c>
      <c r="O93" s="50">
        <f t="shared" si="75"/>
        <v>7528.7</v>
      </c>
      <c r="P93" s="50">
        <f t="shared" si="70"/>
        <v>7528.7</v>
      </c>
      <c r="Q93" s="50">
        <f t="shared" si="63"/>
        <v>0</v>
      </c>
      <c r="R93" s="50">
        <f t="shared" si="72"/>
        <v>-31.300000000000182</v>
      </c>
      <c r="S93" s="50">
        <f t="shared" si="73"/>
        <v>99.58597883597884</v>
      </c>
      <c r="T93" s="51">
        <f t="shared" si="71"/>
        <v>0</v>
      </c>
      <c r="U93" s="105">
        <f t="shared" si="58"/>
        <v>7528.7</v>
      </c>
      <c r="V93" s="201" t="str">
        <f t="shared" si="59"/>
        <v> </v>
      </c>
      <c r="W93" s="624">
        <f>W94+W95</f>
        <v>7310.1</v>
      </c>
      <c r="X93" s="799">
        <f>X94+X95</f>
        <v>7560</v>
      </c>
      <c r="Y93" s="444">
        <f>Y94+Y95</f>
        <v>7528.7</v>
      </c>
      <c r="Z93" s="433">
        <f t="shared" si="64"/>
        <v>7528.7</v>
      </c>
      <c r="AA93" s="50">
        <f>AA94+AA95</f>
        <v>0</v>
      </c>
      <c r="AB93" s="50">
        <f t="shared" si="77"/>
        <v>-31.300000000000182</v>
      </c>
      <c r="AC93" s="50">
        <f t="shared" si="76"/>
        <v>99.58597883597884</v>
      </c>
      <c r="AD93" s="81">
        <f>AD94+AD95</f>
        <v>0</v>
      </c>
      <c r="AE93" s="50">
        <f t="shared" si="80"/>
        <v>7528.7</v>
      </c>
      <c r="AF93" s="244" t="str">
        <f t="shared" si="81"/>
        <v> </v>
      </c>
      <c r="AG93" s="485"/>
      <c r="AH93" s="50"/>
      <c r="AI93" s="50"/>
      <c r="AJ93" s="50"/>
      <c r="AK93" s="50"/>
      <c r="AL93" s="81"/>
      <c r="AM93" s="72"/>
      <c r="AN93" s="244"/>
      <c r="AO93" s="182"/>
      <c r="AP93" s="433"/>
      <c r="AQ93" s="50"/>
      <c r="AR93" s="50"/>
      <c r="AS93" s="170" t="str">
        <f t="shared" si="83"/>
        <v> </v>
      </c>
      <c r="AT93" s="81"/>
      <c r="AU93" s="81"/>
      <c r="AV93" s="578" t="str">
        <f t="shared" si="82"/>
        <v> </v>
      </c>
      <c r="AW93" s="756"/>
      <c r="AX93" s="598"/>
      <c r="AY93" s="160"/>
      <c r="AZ93" s="160">
        <f t="shared" si="65"/>
        <v>0</v>
      </c>
      <c r="BA93" s="160"/>
      <c r="BB93" s="50">
        <f t="shared" si="66"/>
        <v>0</v>
      </c>
      <c r="BC93" s="56" t="str">
        <f t="shared" si="42"/>
        <v> </v>
      </c>
      <c r="BD93" s="81"/>
      <c r="BE93" s="81"/>
      <c r="BF93" s="201"/>
    </row>
    <row r="94" spans="1:58" ht="31.5" customHeight="1">
      <c r="A94" s="720" t="s">
        <v>246</v>
      </c>
      <c r="B94" s="714">
        <v>2921</v>
      </c>
      <c r="C94" s="540">
        <f t="shared" si="67"/>
        <v>4738.2</v>
      </c>
      <c r="D94" s="540">
        <f t="shared" si="67"/>
        <v>5047.3</v>
      </c>
      <c r="E94" s="51">
        <f t="shared" si="74"/>
        <v>5016</v>
      </c>
      <c r="F94" s="51">
        <f t="shared" si="68"/>
        <v>5016</v>
      </c>
      <c r="G94" s="51">
        <f t="shared" si="62"/>
        <v>0</v>
      </c>
      <c r="H94" s="51">
        <f t="shared" si="60"/>
        <v>-31.300000000000182</v>
      </c>
      <c r="I94" s="51">
        <f t="shared" si="61"/>
        <v>99.37986646325758</v>
      </c>
      <c r="J94" s="51">
        <f t="shared" si="84"/>
        <v>0</v>
      </c>
      <c r="K94" s="51">
        <f t="shared" si="78"/>
        <v>5016</v>
      </c>
      <c r="L94" s="201" t="str">
        <f t="shared" si="79"/>
        <v> </v>
      </c>
      <c r="M94" s="433">
        <f t="shared" si="69"/>
        <v>4738.2</v>
      </c>
      <c r="N94" s="433">
        <f t="shared" si="69"/>
        <v>5047.3</v>
      </c>
      <c r="O94" s="50">
        <f t="shared" si="75"/>
        <v>5016</v>
      </c>
      <c r="P94" s="50">
        <f t="shared" si="70"/>
        <v>5016</v>
      </c>
      <c r="Q94" s="50">
        <f t="shared" si="63"/>
        <v>0</v>
      </c>
      <c r="R94" s="50">
        <f t="shared" si="72"/>
        <v>-31.300000000000182</v>
      </c>
      <c r="S94" s="50">
        <f t="shared" si="73"/>
        <v>99.37986646325758</v>
      </c>
      <c r="T94" s="51">
        <f t="shared" si="71"/>
        <v>0</v>
      </c>
      <c r="U94" s="105">
        <f t="shared" si="58"/>
        <v>5016</v>
      </c>
      <c r="V94" s="201" t="str">
        <f t="shared" si="59"/>
        <v> </v>
      </c>
      <c r="W94" s="627">
        <v>4738.2</v>
      </c>
      <c r="X94" s="624">
        <v>5047.3</v>
      </c>
      <c r="Y94" s="444">
        <v>5016</v>
      </c>
      <c r="Z94" s="433">
        <f t="shared" si="64"/>
        <v>5016</v>
      </c>
      <c r="AA94" s="50"/>
      <c r="AB94" s="50">
        <f t="shared" si="77"/>
        <v>-31.300000000000182</v>
      </c>
      <c r="AC94" s="50">
        <f t="shared" si="76"/>
        <v>99.37986646325758</v>
      </c>
      <c r="AD94" s="81"/>
      <c r="AE94" s="50">
        <f t="shared" si="80"/>
        <v>5016</v>
      </c>
      <c r="AF94" s="244" t="str">
        <f t="shared" si="81"/>
        <v> </v>
      </c>
      <c r="AG94" s="485"/>
      <c r="AH94" s="50"/>
      <c r="AI94" s="50"/>
      <c r="AJ94" s="50"/>
      <c r="AK94" s="50"/>
      <c r="AL94" s="81"/>
      <c r="AM94" s="72"/>
      <c r="AN94" s="244"/>
      <c r="AO94" s="182"/>
      <c r="AP94" s="433"/>
      <c r="AQ94" s="50"/>
      <c r="AR94" s="50"/>
      <c r="AS94" s="170" t="str">
        <f t="shared" si="83"/>
        <v> </v>
      </c>
      <c r="AT94" s="81"/>
      <c r="AU94" s="81"/>
      <c r="AV94" s="578" t="str">
        <f t="shared" si="82"/>
        <v> </v>
      </c>
      <c r="AW94" s="756"/>
      <c r="AX94" s="433"/>
      <c r="AY94" s="50"/>
      <c r="AZ94" s="50">
        <f t="shared" si="65"/>
        <v>0</v>
      </c>
      <c r="BA94" s="50"/>
      <c r="BB94" s="50">
        <f t="shared" si="66"/>
        <v>0</v>
      </c>
      <c r="BC94" s="56" t="str">
        <f t="shared" si="42"/>
        <v> </v>
      </c>
      <c r="BD94" s="81"/>
      <c r="BE94" s="81"/>
      <c r="BF94" s="201"/>
    </row>
    <row r="95" spans="1:58" ht="31.5" customHeight="1">
      <c r="A95" s="720" t="s">
        <v>247</v>
      </c>
      <c r="B95" s="714">
        <v>2922</v>
      </c>
      <c r="C95" s="540">
        <f t="shared" si="67"/>
        <v>2571.9</v>
      </c>
      <c r="D95" s="540">
        <f t="shared" si="67"/>
        <v>2512.7</v>
      </c>
      <c r="E95" s="51">
        <f t="shared" si="74"/>
        <v>2512.7</v>
      </c>
      <c r="F95" s="51">
        <f t="shared" si="68"/>
        <v>2512.7</v>
      </c>
      <c r="G95" s="51">
        <f t="shared" si="62"/>
        <v>0</v>
      </c>
      <c r="H95" s="51">
        <f t="shared" si="60"/>
        <v>0</v>
      </c>
      <c r="I95" s="51">
        <f t="shared" si="61"/>
        <v>100</v>
      </c>
      <c r="J95" s="51">
        <f t="shared" si="84"/>
        <v>0</v>
      </c>
      <c r="K95" s="51">
        <f t="shared" si="78"/>
        <v>2512.7</v>
      </c>
      <c r="L95" s="201" t="str">
        <f t="shared" si="79"/>
        <v> </v>
      </c>
      <c r="M95" s="433">
        <f t="shared" si="69"/>
        <v>2571.9</v>
      </c>
      <c r="N95" s="433">
        <f t="shared" si="69"/>
        <v>2512.7</v>
      </c>
      <c r="O95" s="50">
        <f t="shared" si="75"/>
        <v>2512.7</v>
      </c>
      <c r="P95" s="50">
        <f t="shared" si="70"/>
        <v>2512.7</v>
      </c>
      <c r="Q95" s="50">
        <f t="shared" si="63"/>
        <v>0</v>
      </c>
      <c r="R95" s="50">
        <f t="shared" si="72"/>
        <v>0</v>
      </c>
      <c r="S95" s="50">
        <f t="shared" si="73"/>
        <v>100</v>
      </c>
      <c r="T95" s="51">
        <f t="shared" si="71"/>
        <v>0</v>
      </c>
      <c r="U95" s="105">
        <f t="shared" si="58"/>
        <v>2512.7</v>
      </c>
      <c r="V95" s="201" t="str">
        <f t="shared" si="59"/>
        <v> </v>
      </c>
      <c r="W95" s="627">
        <v>2571.9</v>
      </c>
      <c r="X95" s="624">
        <v>2512.7</v>
      </c>
      <c r="Y95" s="444">
        <v>2512.7</v>
      </c>
      <c r="Z95" s="433">
        <f t="shared" si="64"/>
        <v>2512.7</v>
      </c>
      <c r="AA95" s="50"/>
      <c r="AB95" s="50">
        <f t="shared" si="77"/>
        <v>0</v>
      </c>
      <c r="AC95" s="50">
        <f t="shared" si="76"/>
        <v>100</v>
      </c>
      <c r="AD95" s="81"/>
      <c r="AE95" s="50">
        <f t="shared" si="80"/>
        <v>2512.7</v>
      </c>
      <c r="AF95" s="244" t="str">
        <f t="shared" si="81"/>
        <v> </v>
      </c>
      <c r="AG95" s="602"/>
      <c r="AH95" s="81"/>
      <c r="AI95" s="81"/>
      <c r="AJ95" s="81"/>
      <c r="AK95" s="81"/>
      <c r="AL95" s="81"/>
      <c r="AM95" s="72"/>
      <c r="AN95" s="244"/>
      <c r="AO95" s="182"/>
      <c r="AP95" s="465"/>
      <c r="AQ95" s="81"/>
      <c r="AR95" s="81"/>
      <c r="AS95" s="170" t="str">
        <f t="shared" si="83"/>
        <v> </v>
      </c>
      <c r="AT95" s="81"/>
      <c r="AU95" s="81"/>
      <c r="AV95" s="578" t="str">
        <f t="shared" si="82"/>
        <v> </v>
      </c>
      <c r="AW95" s="756"/>
      <c r="AX95" s="598"/>
      <c r="AY95" s="160"/>
      <c r="AZ95" s="160">
        <f t="shared" si="65"/>
        <v>0</v>
      </c>
      <c r="BA95" s="160"/>
      <c r="BB95" s="50">
        <f t="shared" si="66"/>
        <v>0</v>
      </c>
      <c r="BC95" s="56" t="str">
        <f t="shared" si="42"/>
        <v> </v>
      </c>
      <c r="BD95" s="81"/>
      <c r="BE95" s="81"/>
      <c r="BF95" s="201"/>
    </row>
    <row r="96" spans="1:58" ht="25.5" customHeight="1">
      <c r="A96" s="721" t="s">
        <v>220</v>
      </c>
      <c r="B96" s="712">
        <v>3</v>
      </c>
      <c r="C96" s="541">
        <f>M96+AW96</f>
        <v>5756.5</v>
      </c>
      <c r="D96" s="541">
        <f>N96+AX96</f>
        <v>6898.299999999999</v>
      </c>
      <c r="E96" s="161">
        <f t="shared" si="74"/>
        <v>5414.1</v>
      </c>
      <c r="F96" s="161">
        <f t="shared" si="68"/>
        <v>3962.7</v>
      </c>
      <c r="G96" s="161">
        <f t="shared" si="62"/>
        <v>1451.4</v>
      </c>
      <c r="H96" s="161">
        <f t="shared" si="60"/>
        <v>-1484.199999999999</v>
      </c>
      <c r="I96" s="161">
        <f t="shared" si="61"/>
        <v>78.48455416551904</v>
      </c>
      <c r="J96" s="161">
        <f t="shared" si="84"/>
        <v>0</v>
      </c>
      <c r="K96" s="161">
        <f t="shared" si="78"/>
        <v>5414.1</v>
      </c>
      <c r="L96" s="375" t="str">
        <f t="shared" si="79"/>
        <v> </v>
      </c>
      <c r="M96" s="541">
        <f t="shared" si="69"/>
        <v>3990.5999999999995</v>
      </c>
      <c r="N96" s="541">
        <f t="shared" si="69"/>
        <v>3769.4999999999995</v>
      </c>
      <c r="O96" s="161">
        <f t="shared" si="75"/>
        <v>2985.6</v>
      </c>
      <c r="P96" s="161">
        <f t="shared" si="70"/>
        <v>1747</v>
      </c>
      <c r="Q96" s="161">
        <f t="shared" si="63"/>
        <v>1238.6000000000001</v>
      </c>
      <c r="R96" s="161">
        <f t="shared" si="72"/>
        <v>-783.8999999999996</v>
      </c>
      <c r="S96" s="161">
        <f t="shared" si="73"/>
        <v>79.2041384799045</v>
      </c>
      <c r="T96" s="161">
        <f t="shared" si="71"/>
        <v>0</v>
      </c>
      <c r="U96" s="376">
        <f t="shared" si="58"/>
        <v>2985.6</v>
      </c>
      <c r="V96" s="375" t="str">
        <f t="shared" si="59"/>
        <v> </v>
      </c>
      <c r="W96" s="553">
        <f>W97+W100+W101+W103+W104+W105+W106</f>
        <v>3913.3999999999996</v>
      </c>
      <c r="X96" s="800">
        <f>X97+X100+X101+X103+X104+X105+X106</f>
        <v>3713.6999999999994</v>
      </c>
      <c r="Y96" s="453">
        <f>Y97+Y100+Y101+Y103+Y104+Y105+Y106</f>
        <v>2951</v>
      </c>
      <c r="Z96" s="161">
        <f t="shared" si="64"/>
        <v>1712.3999999999999</v>
      </c>
      <c r="AA96" s="161">
        <f>AA97+AA100+AA101+AA103+AA104+AA105+AA106</f>
        <v>1238.6000000000001</v>
      </c>
      <c r="AB96" s="161">
        <f t="shared" si="77"/>
        <v>-762.6999999999994</v>
      </c>
      <c r="AC96" s="161">
        <f t="shared" si="76"/>
        <v>79.4625306298301</v>
      </c>
      <c r="AD96" s="161">
        <f>AD97+AD100+AD101+AD103+AD104+AD105+AD106</f>
        <v>0</v>
      </c>
      <c r="AE96" s="161">
        <f t="shared" si="80"/>
        <v>2951</v>
      </c>
      <c r="AF96" s="375" t="str">
        <f t="shared" si="81"/>
        <v> </v>
      </c>
      <c r="AG96" s="553">
        <f>AG97+AG100+AG101+AG103+AG104+AG105+AG106</f>
        <v>19.7</v>
      </c>
      <c r="AH96" s="161">
        <f>AH97+AH100+AH101+AH103+AH104+AH105+AH106</f>
        <v>18.3</v>
      </c>
      <c r="AI96" s="161">
        <f>AI97+AI100+AI101+AI103+AI104+AI105+AI106</f>
        <v>15.4</v>
      </c>
      <c r="AJ96" s="161">
        <f>AI96-AH96</f>
        <v>-2.9000000000000004</v>
      </c>
      <c r="AK96" s="161">
        <f>IF(AH96&lt;&gt;0,IF(AI96/AH96*100&lt;0,"&lt;0",IF(AI96/AH96*100&gt;200,"&gt;200",AI96/AH96*100))," ")</f>
        <v>84.15300546448087</v>
      </c>
      <c r="AL96" s="161">
        <f>AL97+AL100+AL101+AL103+AL104+AL105+AL106</f>
        <v>0</v>
      </c>
      <c r="AM96" s="161">
        <f>AI96-AL96</f>
        <v>15.4</v>
      </c>
      <c r="AN96" s="375" t="str">
        <f>IF(AL96&lt;&gt;0,IF(AI96/AL96*100&lt;0,"&lt;0",IF(AI96/AL96*100&gt;200,"&gt;200",AI96/AL96*100))," ")</f>
        <v> </v>
      </c>
      <c r="AO96" s="541">
        <f>AO97+AO100+AO101+AO103+AO104+AO105+AO106</f>
        <v>57.5</v>
      </c>
      <c r="AP96" s="541">
        <f>AP97+AP100+AP101+AP103+AP104+AP105+AP106</f>
        <v>37.5</v>
      </c>
      <c r="AQ96" s="161">
        <f>AQ97+AQ100+AQ101+AQ103+AQ104+AQ105+AQ106</f>
        <v>19.2</v>
      </c>
      <c r="AR96" s="161">
        <f aca="true" t="shared" si="85" ref="AR96:AR102">AQ96-AP96</f>
        <v>-18.3</v>
      </c>
      <c r="AS96" s="161">
        <f t="shared" si="83"/>
        <v>51.2</v>
      </c>
      <c r="AT96" s="161">
        <f>AT97+AT100+AT101+AT103+AT104+AT105+AT106</f>
        <v>0</v>
      </c>
      <c r="AU96" s="161">
        <f>AQ96-AT96</f>
        <v>19.2</v>
      </c>
      <c r="AV96" s="579" t="str">
        <f t="shared" si="82"/>
        <v> </v>
      </c>
      <c r="AW96" s="196">
        <f>AW97+AW100+AW101+AW103+AW104+AW105+AW106</f>
        <v>1765.9</v>
      </c>
      <c r="AX96" s="541">
        <f>AX97+AX100+AX101+AX103+AX104+AX105+AX106</f>
        <v>3128.7999999999997</v>
      </c>
      <c r="AY96" s="161">
        <f>AY97+AY100+AY101+AY103+AY104+AY105+AY106</f>
        <v>2428.5</v>
      </c>
      <c r="AZ96" s="161">
        <f t="shared" si="65"/>
        <v>2215.7</v>
      </c>
      <c r="BA96" s="161">
        <f>BA97+BA100+BA101+BA103+BA104+BA105+BA106</f>
        <v>212.79999999999998</v>
      </c>
      <c r="BB96" s="162">
        <f aca="true" t="shared" si="86" ref="BB96:BB150">AY96-AX96</f>
        <v>-700.2999999999997</v>
      </c>
      <c r="BC96" s="161">
        <f t="shared" si="42"/>
        <v>77.61761697775505</v>
      </c>
      <c r="BD96" s="80">
        <f>BD97+BD100+BD101+BD103+BD104+BD105+BD106</f>
        <v>0</v>
      </c>
      <c r="BE96" s="773">
        <f>AY96-BD96</f>
        <v>2428.5</v>
      </c>
      <c r="BF96" s="202" t="str">
        <f>IF(BD96&lt;&gt;0,IF(AY96/BD96*100&lt;0,"&lt;0",IF(AY96/BD96*100&gt;200,"&gt;200",AY96/BD96*100))," ")</f>
        <v> </v>
      </c>
    </row>
    <row r="97" spans="1:58" ht="25.5" customHeight="1">
      <c r="A97" s="713" t="s">
        <v>221</v>
      </c>
      <c r="B97" s="714">
        <v>31</v>
      </c>
      <c r="C97" s="540">
        <f>M97+AW97</f>
        <v>3941.4999999999995</v>
      </c>
      <c r="D97" s="540">
        <f>N97+AX97</f>
        <v>4958.199999999999</v>
      </c>
      <c r="E97" s="82">
        <f t="shared" si="74"/>
        <v>3577.7000000000003</v>
      </c>
      <c r="F97" s="82">
        <f t="shared" si="68"/>
        <v>2182.7</v>
      </c>
      <c r="G97" s="82">
        <f t="shared" si="62"/>
        <v>1395</v>
      </c>
      <c r="H97" s="82">
        <f t="shared" si="60"/>
        <v>-1380.4999999999986</v>
      </c>
      <c r="I97" s="82">
        <f t="shared" si="61"/>
        <v>72.15723448025496</v>
      </c>
      <c r="J97" s="82">
        <f t="shared" si="84"/>
        <v>0</v>
      </c>
      <c r="K97" s="82">
        <f t="shared" si="78"/>
        <v>3577.7000000000003</v>
      </c>
      <c r="L97" s="198" t="str">
        <f t="shared" si="79"/>
        <v> </v>
      </c>
      <c r="M97" s="433">
        <f>W97+AG97+AO97</f>
        <v>2954.8999999999996</v>
      </c>
      <c r="N97" s="433">
        <f>X97+AH97+AP97</f>
        <v>2683.5999999999995</v>
      </c>
      <c r="O97" s="50">
        <f t="shared" si="75"/>
        <v>1997.7000000000003</v>
      </c>
      <c r="P97" s="50">
        <f t="shared" si="70"/>
        <v>815.3</v>
      </c>
      <c r="Q97" s="50">
        <f t="shared" si="63"/>
        <v>1182.4</v>
      </c>
      <c r="R97" s="50">
        <f t="shared" si="72"/>
        <v>-685.8999999999992</v>
      </c>
      <c r="S97" s="50">
        <f t="shared" si="73"/>
        <v>74.44104933671191</v>
      </c>
      <c r="T97" s="82">
        <f t="shared" si="71"/>
        <v>0</v>
      </c>
      <c r="U97" s="115">
        <f t="shared" si="58"/>
        <v>1997.7000000000003</v>
      </c>
      <c r="V97" s="198" t="str">
        <f t="shared" si="59"/>
        <v> </v>
      </c>
      <c r="W97" s="636">
        <v>2883.5</v>
      </c>
      <c r="X97" s="605">
        <v>2633.7</v>
      </c>
      <c r="Y97" s="444">
        <v>1967.9</v>
      </c>
      <c r="Z97" s="433">
        <f t="shared" si="64"/>
        <v>785.5</v>
      </c>
      <c r="AA97" s="50">
        <v>1182.4</v>
      </c>
      <c r="AB97" s="50">
        <f t="shared" si="77"/>
        <v>-665.7999999999997</v>
      </c>
      <c r="AC97" s="50">
        <f t="shared" si="76"/>
        <v>74.71997569958614</v>
      </c>
      <c r="AD97" s="81"/>
      <c r="AE97" s="50">
        <f t="shared" si="80"/>
        <v>1967.9</v>
      </c>
      <c r="AF97" s="244" t="str">
        <f t="shared" si="81"/>
        <v> </v>
      </c>
      <c r="AG97" s="485">
        <v>15.2</v>
      </c>
      <c r="AH97" s="50">
        <v>13.7</v>
      </c>
      <c r="AI97" s="50">
        <v>11.9</v>
      </c>
      <c r="AJ97" s="50">
        <f>AI97-AH97</f>
        <v>-1.799999999999999</v>
      </c>
      <c r="AK97" s="50">
        <f>IF(AH97&lt;&gt;0,IF(AI97/AH97*100&lt;0,"&lt;0",IF(AI97/AH97*100&gt;200,"&gt;200",AI97/AH97*100))," ")</f>
        <v>86.86131386861314</v>
      </c>
      <c r="AL97" s="81"/>
      <c r="AM97" s="50">
        <f>AI97-AL97</f>
        <v>11.9</v>
      </c>
      <c r="AN97" s="244" t="str">
        <f>IF(AL97&lt;&gt;0,IF(AI97/AL97*100&lt;0,"&lt;0",IF(AI97/AL97*100&gt;200,"&gt;200",AI97/AL97*100))," ")</f>
        <v> </v>
      </c>
      <c r="AO97" s="182">
        <v>56.2</v>
      </c>
      <c r="AP97" s="433">
        <v>36.2</v>
      </c>
      <c r="AQ97" s="50">
        <v>17.9</v>
      </c>
      <c r="AR97" s="50">
        <f t="shared" si="85"/>
        <v>-18.300000000000004</v>
      </c>
      <c r="AS97" s="82">
        <f t="shared" si="83"/>
        <v>49.44751381215469</v>
      </c>
      <c r="AT97" s="81"/>
      <c r="AU97" s="50">
        <f>AQ97-AT97</f>
        <v>17.9</v>
      </c>
      <c r="AV97" s="575" t="str">
        <f t="shared" si="82"/>
        <v> </v>
      </c>
      <c r="AW97" s="636">
        <v>986.6</v>
      </c>
      <c r="AX97" s="468">
        <v>2274.6</v>
      </c>
      <c r="AY97" s="86">
        <v>1580</v>
      </c>
      <c r="AZ97" s="86">
        <f t="shared" si="65"/>
        <v>1367.4</v>
      </c>
      <c r="BA97" s="86">
        <v>212.6</v>
      </c>
      <c r="BB97" s="94">
        <f t="shared" si="86"/>
        <v>-694.5999999999999</v>
      </c>
      <c r="BC97" s="86">
        <f t="shared" si="42"/>
        <v>69.46276268354876</v>
      </c>
      <c r="BD97" s="81"/>
      <c r="BE97" s="50">
        <f>AY97-BD97</f>
        <v>1580</v>
      </c>
      <c r="BF97" s="198" t="str">
        <f>IF(BD97&lt;&gt;0,IF(AY97/BD97*100&lt;0,"&lt;0",IF(AY97/BD97*100&gt;200,"&gt;200",AY97/BD97*100))," ")</f>
        <v> </v>
      </c>
    </row>
    <row r="98" spans="1:58" ht="21.75" customHeight="1">
      <c r="A98" s="715" t="s">
        <v>13</v>
      </c>
      <c r="B98" s="714"/>
      <c r="C98" s="672"/>
      <c r="D98" s="540"/>
      <c r="E98" s="82"/>
      <c r="F98" s="82">
        <f t="shared" si="68"/>
        <v>0</v>
      </c>
      <c r="G98" s="82">
        <f t="shared" si="62"/>
        <v>0</v>
      </c>
      <c r="H98" s="82">
        <f t="shared" si="60"/>
        <v>0</v>
      </c>
      <c r="I98" s="82" t="str">
        <f t="shared" si="61"/>
        <v> </v>
      </c>
      <c r="J98" s="82"/>
      <c r="K98" s="82"/>
      <c r="L98" s="198"/>
      <c r="M98" s="636"/>
      <c r="N98" s="433"/>
      <c r="O98" s="50"/>
      <c r="P98" s="50">
        <f t="shared" si="70"/>
        <v>0</v>
      </c>
      <c r="Q98" s="50">
        <f t="shared" si="63"/>
        <v>0</v>
      </c>
      <c r="R98" s="50">
        <f t="shared" si="72"/>
        <v>0</v>
      </c>
      <c r="S98" s="50" t="str">
        <f t="shared" si="73"/>
        <v> </v>
      </c>
      <c r="T98" s="82"/>
      <c r="U98" s="115"/>
      <c r="V98" s="198"/>
      <c r="W98" s="636"/>
      <c r="X98" s="605"/>
      <c r="Y98" s="444"/>
      <c r="Z98" s="433"/>
      <c r="AA98" s="50"/>
      <c r="AB98" s="50">
        <f t="shared" si="77"/>
        <v>0</v>
      </c>
      <c r="AC98" s="50" t="str">
        <f t="shared" si="76"/>
        <v> </v>
      </c>
      <c r="AD98" s="81"/>
      <c r="AE98" s="50"/>
      <c r="AF98" s="244"/>
      <c r="AG98" s="485"/>
      <c r="AH98" s="50"/>
      <c r="AI98" s="50"/>
      <c r="AJ98" s="50"/>
      <c r="AK98" s="50"/>
      <c r="AL98" s="81"/>
      <c r="AM98" s="50"/>
      <c r="AN98" s="244"/>
      <c r="AO98" s="182"/>
      <c r="AP98" s="462"/>
      <c r="AQ98" s="56"/>
      <c r="AR98" s="50">
        <f t="shared" si="85"/>
        <v>0</v>
      </c>
      <c r="AS98" s="82"/>
      <c r="AT98" s="81"/>
      <c r="AU98" s="50"/>
      <c r="AV98" s="575"/>
      <c r="AW98" s="636"/>
      <c r="AX98" s="468"/>
      <c r="AY98" s="86"/>
      <c r="AZ98" s="86"/>
      <c r="BA98" s="86"/>
      <c r="BB98" s="94"/>
      <c r="BC98" s="86"/>
      <c r="BD98" s="81"/>
      <c r="BE98" s="50"/>
      <c r="BF98" s="198"/>
    </row>
    <row r="99" spans="1:58" ht="25.5" customHeight="1">
      <c r="A99" s="722" t="s">
        <v>241</v>
      </c>
      <c r="B99" s="717">
        <v>3192</v>
      </c>
      <c r="C99" s="542">
        <f aca="true" t="shared" si="87" ref="C99:E106">M99+AW99</f>
        <v>1740.1000000000001</v>
      </c>
      <c r="D99" s="542">
        <f t="shared" si="87"/>
        <v>2245.7</v>
      </c>
      <c r="E99" s="145">
        <f t="shared" si="87"/>
        <v>1495.2</v>
      </c>
      <c r="F99" s="145">
        <f t="shared" si="68"/>
        <v>578.3999999999999</v>
      </c>
      <c r="G99" s="145">
        <f t="shared" si="62"/>
        <v>916.8000000000001</v>
      </c>
      <c r="H99" s="145">
        <f t="shared" si="60"/>
        <v>-750.4999999999998</v>
      </c>
      <c r="I99" s="145">
        <f t="shared" si="61"/>
        <v>66.58057621231688</v>
      </c>
      <c r="J99" s="145">
        <f t="shared" si="84"/>
        <v>0</v>
      </c>
      <c r="K99" s="145">
        <f t="shared" si="78"/>
        <v>1495.2</v>
      </c>
      <c r="L99" s="199" t="str">
        <f t="shared" si="79"/>
        <v> </v>
      </c>
      <c r="M99" s="462">
        <f>W99+AG99+AO99</f>
        <v>1547.2</v>
      </c>
      <c r="N99" s="462">
        <f>X99+AH99+AP99</f>
        <v>1457.7</v>
      </c>
      <c r="O99" s="56">
        <f>Y99+AI99+AQ99</f>
        <v>970.2</v>
      </c>
      <c r="P99" s="56">
        <f t="shared" si="70"/>
        <v>155.99999999999991</v>
      </c>
      <c r="Q99" s="56">
        <f t="shared" si="63"/>
        <v>814.2</v>
      </c>
      <c r="R99" s="56">
        <f t="shared" si="72"/>
        <v>-487.5</v>
      </c>
      <c r="S99" s="56">
        <f t="shared" si="73"/>
        <v>66.55690471290389</v>
      </c>
      <c r="T99" s="145">
        <f t="shared" si="71"/>
        <v>0</v>
      </c>
      <c r="U99" s="146">
        <f t="shared" si="58"/>
        <v>970.2</v>
      </c>
      <c r="V99" s="199"/>
      <c r="W99" s="637">
        <v>1526.5</v>
      </c>
      <c r="X99" s="623">
        <v>1445.3</v>
      </c>
      <c r="Y99" s="447">
        <v>959.9</v>
      </c>
      <c r="Z99" s="462">
        <f t="shared" si="64"/>
        <v>145.69999999999993</v>
      </c>
      <c r="AA99" s="56">
        <v>814.2</v>
      </c>
      <c r="AB99" s="56">
        <f t="shared" si="77"/>
        <v>-485.4</v>
      </c>
      <c r="AC99" s="56">
        <f t="shared" si="76"/>
        <v>66.41527710509929</v>
      </c>
      <c r="AD99" s="81"/>
      <c r="AE99" s="50"/>
      <c r="AF99" s="244"/>
      <c r="AG99" s="606">
        <v>8.3</v>
      </c>
      <c r="AH99" s="56">
        <v>6.4</v>
      </c>
      <c r="AI99" s="56">
        <v>5.2</v>
      </c>
      <c r="AJ99" s="56">
        <f aca="true" t="shared" si="88" ref="AJ99:AJ132">AI99-AH99</f>
        <v>-1.2000000000000002</v>
      </c>
      <c r="AK99" s="56">
        <f aca="true" t="shared" si="89" ref="AK99:AK132">IF(AH99&lt;&gt;0,IF(AI99/AH99*100&lt;0,"&lt;0",IF(AI99/AH99*100&gt;200,"&gt;200",AI99/AH99*100))," ")</f>
        <v>81.25</v>
      </c>
      <c r="AL99" s="81"/>
      <c r="AM99" s="50"/>
      <c r="AN99" s="244"/>
      <c r="AO99" s="182">
        <v>12.4</v>
      </c>
      <c r="AP99" s="462">
        <v>6</v>
      </c>
      <c r="AQ99" s="56">
        <v>5.1</v>
      </c>
      <c r="AR99" s="50">
        <f t="shared" si="85"/>
        <v>-0.9000000000000004</v>
      </c>
      <c r="AS99" s="82">
        <f t="shared" si="83"/>
        <v>85</v>
      </c>
      <c r="AT99" s="81"/>
      <c r="AU99" s="50"/>
      <c r="AV99" s="575" t="str">
        <f t="shared" si="82"/>
        <v> </v>
      </c>
      <c r="AW99" s="636">
        <v>192.9</v>
      </c>
      <c r="AX99" s="468">
        <v>788</v>
      </c>
      <c r="AY99" s="86">
        <v>525</v>
      </c>
      <c r="AZ99" s="86">
        <f t="shared" si="65"/>
        <v>422.4</v>
      </c>
      <c r="BA99" s="86">
        <v>102.6</v>
      </c>
      <c r="BB99" s="94">
        <f t="shared" si="86"/>
        <v>-263</v>
      </c>
      <c r="BC99" s="86">
        <f t="shared" si="42"/>
        <v>66.6243654822335</v>
      </c>
      <c r="BD99" s="81"/>
      <c r="BE99" s="50"/>
      <c r="BF99" s="198"/>
    </row>
    <row r="100" spans="1:58" ht="25.5" customHeight="1">
      <c r="A100" s="713" t="s">
        <v>222</v>
      </c>
      <c r="B100" s="714">
        <v>32</v>
      </c>
      <c r="C100" s="540">
        <f t="shared" si="87"/>
        <v>25.1</v>
      </c>
      <c r="D100" s="540">
        <f t="shared" si="87"/>
        <v>27.5</v>
      </c>
      <c r="E100" s="82">
        <f t="shared" si="87"/>
        <v>17.4</v>
      </c>
      <c r="F100" s="82">
        <f t="shared" si="68"/>
        <v>17.4</v>
      </c>
      <c r="G100" s="82">
        <f t="shared" si="62"/>
        <v>0</v>
      </c>
      <c r="H100" s="82">
        <f t="shared" si="60"/>
        <v>-10.100000000000001</v>
      </c>
      <c r="I100" s="82">
        <f t="shared" si="61"/>
        <v>63.272727272727266</v>
      </c>
      <c r="J100" s="82">
        <f t="shared" si="84"/>
        <v>0</v>
      </c>
      <c r="K100" s="82">
        <f t="shared" si="78"/>
        <v>17.4</v>
      </c>
      <c r="L100" s="198" t="str">
        <f t="shared" si="79"/>
        <v> </v>
      </c>
      <c r="M100" s="433">
        <f aca="true" t="shared" si="90" ref="M100:N164">W100+AG100+AO100</f>
        <v>25.1</v>
      </c>
      <c r="N100" s="433">
        <f t="shared" si="90"/>
        <v>27.5</v>
      </c>
      <c r="O100" s="50">
        <f>Y100+AI100+AQ100</f>
        <v>17.4</v>
      </c>
      <c r="P100" s="50">
        <f t="shared" si="70"/>
        <v>17.4</v>
      </c>
      <c r="Q100" s="50">
        <f t="shared" si="63"/>
        <v>0</v>
      </c>
      <c r="R100" s="50">
        <f t="shared" si="72"/>
        <v>-10.100000000000001</v>
      </c>
      <c r="S100" s="50">
        <f t="shared" si="73"/>
        <v>63.272727272727266</v>
      </c>
      <c r="T100" s="82">
        <f t="shared" si="71"/>
        <v>0</v>
      </c>
      <c r="U100" s="115">
        <f t="shared" si="58"/>
        <v>17.4</v>
      </c>
      <c r="V100" s="198" t="str">
        <f aca="true" t="shared" si="91" ref="V100:V132">IF(T100&lt;&gt;0,IF(O100/T100*100&lt;0,"&lt;0",IF(O100/T100*100&gt;200,"&gt;200",O100/T100*100))," ")</f>
        <v> </v>
      </c>
      <c r="W100" s="636">
        <v>25.1</v>
      </c>
      <c r="X100" s="485">
        <v>27.5</v>
      </c>
      <c r="Y100" s="444">
        <v>17.4</v>
      </c>
      <c r="Z100" s="433">
        <f t="shared" si="64"/>
        <v>17.4</v>
      </c>
      <c r="AA100" s="50"/>
      <c r="AB100" s="50">
        <f t="shared" si="77"/>
        <v>-10.100000000000001</v>
      </c>
      <c r="AC100" s="50">
        <f t="shared" si="76"/>
        <v>63.272727272727266</v>
      </c>
      <c r="AD100" s="81"/>
      <c r="AE100" s="50">
        <f aca="true" t="shared" si="92" ref="AE100:AE132">Y100-AD100</f>
        <v>17.4</v>
      </c>
      <c r="AF100" s="244" t="str">
        <f aca="true" t="shared" si="93" ref="AF100:AF132">IF(AD100&lt;&gt;0,IF(Y100/AD100*100&lt;0,"&lt;0",IF(Y100/AD100*100&gt;200,"&gt;200",Y100/AD100*100))," ")</f>
        <v> </v>
      </c>
      <c r="AG100" s="606"/>
      <c r="AH100" s="56"/>
      <c r="AI100" s="56"/>
      <c r="AJ100" s="56">
        <f t="shared" si="88"/>
        <v>0</v>
      </c>
      <c r="AK100" s="56" t="str">
        <f t="shared" si="89"/>
        <v> </v>
      </c>
      <c r="AL100" s="81"/>
      <c r="AM100" s="50">
        <f aca="true" t="shared" si="94" ref="AM100:AM132">AI100-AL100</f>
        <v>0</v>
      </c>
      <c r="AN100" s="244" t="str">
        <f aca="true" t="shared" si="95" ref="AN100:AN132">IF(AL100&lt;&gt;0,IF(AI100/AL100*100&lt;0,"&lt;0",IF(AI100/AL100*100&gt;200,"&gt;200",AI100/AL100*100))," ")</f>
        <v> </v>
      </c>
      <c r="AO100" s="182"/>
      <c r="AP100" s="462"/>
      <c r="AQ100" s="56"/>
      <c r="AR100" s="50">
        <f t="shared" si="85"/>
        <v>0</v>
      </c>
      <c r="AS100" s="82" t="str">
        <f t="shared" si="83"/>
        <v> </v>
      </c>
      <c r="AT100" s="81"/>
      <c r="AU100" s="50">
        <f aca="true" t="shared" si="96" ref="AU100:AU132">AQ100-AT100</f>
        <v>0</v>
      </c>
      <c r="AV100" s="575" t="str">
        <f t="shared" si="82"/>
        <v> </v>
      </c>
      <c r="AW100" s="636"/>
      <c r="AX100" s="468"/>
      <c r="AY100" s="86"/>
      <c r="AZ100" s="86">
        <f t="shared" si="65"/>
        <v>0</v>
      </c>
      <c r="BA100" s="86"/>
      <c r="BB100" s="94">
        <f t="shared" si="86"/>
        <v>0</v>
      </c>
      <c r="BC100" s="86" t="str">
        <f t="shared" si="42"/>
        <v> </v>
      </c>
      <c r="BD100" s="81"/>
      <c r="BE100" s="50">
        <f>AY100-BD100</f>
        <v>0</v>
      </c>
      <c r="BF100" s="198" t="str">
        <f>IF(BD100&lt;&gt;0,IF(AY100/BD100*100&lt;0,"&lt;0",IF(AY100/BD100*100&gt;200,"&gt;200",AY100/BD100*100))," ")</f>
        <v> </v>
      </c>
    </row>
    <row r="101" spans="1:58" ht="25.5" customHeight="1">
      <c r="A101" s="713" t="s">
        <v>223</v>
      </c>
      <c r="B101" s="714">
        <v>33</v>
      </c>
      <c r="C101" s="540">
        <f t="shared" si="87"/>
        <v>1977.5</v>
      </c>
      <c r="D101" s="540">
        <f t="shared" si="87"/>
        <v>2165.3999999999996</v>
      </c>
      <c r="E101" s="82">
        <f t="shared" si="87"/>
        <v>1935</v>
      </c>
      <c r="F101" s="82">
        <f t="shared" si="68"/>
        <v>1885.3</v>
      </c>
      <c r="G101" s="82">
        <f t="shared" si="62"/>
        <v>49.7</v>
      </c>
      <c r="H101" s="82">
        <f t="shared" si="60"/>
        <v>-230.39999999999964</v>
      </c>
      <c r="I101" s="82">
        <f t="shared" si="61"/>
        <v>89.35993349958439</v>
      </c>
      <c r="J101" s="82">
        <f t="shared" si="84"/>
        <v>0</v>
      </c>
      <c r="K101" s="82">
        <f t="shared" si="78"/>
        <v>1935</v>
      </c>
      <c r="L101" s="198" t="str">
        <f t="shared" si="79"/>
        <v> </v>
      </c>
      <c r="M101" s="433">
        <f t="shared" si="90"/>
        <v>1000.9</v>
      </c>
      <c r="N101" s="433">
        <f t="shared" si="90"/>
        <v>1044.8</v>
      </c>
      <c r="O101" s="50">
        <f>Y101+AI101+AQ101</f>
        <v>973.4</v>
      </c>
      <c r="P101" s="50">
        <f t="shared" si="70"/>
        <v>923.9</v>
      </c>
      <c r="Q101" s="50">
        <f t="shared" si="63"/>
        <v>49.5</v>
      </c>
      <c r="R101" s="50">
        <f t="shared" si="72"/>
        <v>-71.39999999999998</v>
      </c>
      <c r="S101" s="50">
        <f t="shared" si="73"/>
        <v>93.16615620214395</v>
      </c>
      <c r="T101" s="82">
        <f aca="true" t="shared" si="97" ref="T101:T132">AD101+AL101+AT101</f>
        <v>0</v>
      </c>
      <c r="U101" s="115">
        <f aca="true" t="shared" si="98" ref="U101:U132">O101-T101</f>
        <v>973.4</v>
      </c>
      <c r="V101" s="198" t="str">
        <f t="shared" si="91"/>
        <v> </v>
      </c>
      <c r="W101" s="636">
        <v>996.9</v>
      </c>
      <c r="X101" s="605">
        <v>1040.7</v>
      </c>
      <c r="Y101" s="444">
        <v>970.2</v>
      </c>
      <c r="Z101" s="433">
        <f t="shared" si="64"/>
        <v>920.7</v>
      </c>
      <c r="AA101" s="50">
        <v>49.5</v>
      </c>
      <c r="AB101" s="50">
        <f t="shared" si="77"/>
        <v>-70.5</v>
      </c>
      <c r="AC101" s="50">
        <f t="shared" si="76"/>
        <v>93.22571346209281</v>
      </c>
      <c r="AD101" s="81"/>
      <c r="AE101" s="50">
        <f t="shared" si="92"/>
        <v>970.2</v>
      </c>
      <c r="AF101" s="244" t="str">
        <f t="shared" si="93"/>
        <v> </v>
      </c>
      <c r="AG101" s="485">
        <v>2.7</v>
      </c>
      <c r="AH101" s="50">
        <v>2.8</v>
      </c>
      <c r="AI101" s="50">
        <v>1.9</v>
      </c>
      <c r="AJ101" s="50">
        <f t="shared" si="88"/>
        <v>-0.8999999999999999</v>
      </c>
      <c r="AK101" s="50">
        <f t="shared" si="89"/>
        <v>67.85714285714286</v>
      </c>
      <c r="AL101" s="81"/>
      <c r="AM101" s="50">
        <f t="shared" si="94"/>
        <v>1.9</v>
      </c>
      <c r="AN101" s="244" t="str">
        <f t="shared" si="95"/>
        <v> </v>
      </c>
      <c r="AO101" s="182">
        <v>1.3</v>
      </c>
      <c r="AP101" s="433">
        <v>1.3</v>
      </c>
      <c r="AQ101" s="50">
        <v>1.3</v>
      </c>
      <c r="AR101" s="50">
        <f t="shared" si="85"/>
        <v>0</v>
      </c>
      <c r="AS101" s="82">
        <f t="shared" si="83"/>
        <v>100</v>
      </c>
      <c r="AT101" s="81"/>
      <c r="AU101" s="50">
        <f t="shared" si="96"/>
        <v>1.3</v>
      </c>
      <c r="AV101" s="575" t="str">
        <f t="shared" si="82"/>
        <v> </v>
      </c>
      <c r="AW101" s="636">
        <v>976.6</v>
      </c>
      <c r="AX101" s="468">
        <v>1120.6</v>
      </c>
      <c r="AY101" s="86">
        <v>961.6</v>
      </c>
      <c r="AZ101" s="86">
        <f t="shared" si="65"/>
        <v>961.4</v>
      </c>
      <c r="BA101" s="86">
        <v>0.2</v>
      </c>
      <c r="BB101" s="94">
        <f t="shared" si="86"/>
        <v>-158.9999999999999</v>
      </c>
      <c r="BC101" s="86">
        <f t="shared" si="42"/>
        <v>85.8111725861146</v>
      </c>
      <c r="BD101" s="81"/>
      <c r="BE101" s="50">
        <f>AY101-BD101</f>
        <v>961.6</v>
      </c>
      <c r="BF101" s="198" t="str">
        <f>IF(BD101&lt;&gt;0,IF(AY101/BD101*100&lt;0,"&lt;0",IF(AY101/BD101*100&gt;200,"&gt;200",AY101/BD101*100))," ")</f>
        <v> </v>
      </c>
    </row>
    <row r="102" spans="1:58" ht="32.25" customHeight="1">
      <c r="A102" s="713" t="s">
        <v>286</v>
      </c>
      <c r="B102" s="723" t="s">
        <v>287</v>
      </c>
      <c r="C102" s="540">
        <f t="shared" si="87"/>
        <v>-162.5</v>
      </c>
      <c r="D102" s="540">
        <f t="shared" si="87"/>
        <v>-225.30000000000004</v>
      </c>
      <c r="E102" s="82">
        <f t="shared" si="87"/>
        <v>-98.60000000000001</v>
      </c>
      <c r="F102" s="82">
        <f t="shared" si="68"/>
        <v>-105.30000000000001</v>
      </c>
      <c r="G102" s="82">
        <f t="shared" si="62"/>
        <v>6.7</v>
      </c>
      <c r="H102" s="82">
        <f t="shared" si="60"/>
        <v>126.70000000000003</v>
      </c>
      <c r="I102" s="82">
        <f t="shared" si="61"/>
        <v>43.763870395028846</v>
      </c>
      <c r="J102" s="82"/>
      <c r="K102" s="82"/>
      <c r="L102" s="198"/>
      <c r="M102" s="433">
        <f t="shared" si="90"/>
        <v>34.8</v>
      </c>
      <c r="N102" s="433">
        <f t="shared" si="90"/>
        <v>41.1</v>
      </c>
      <c r="O102" s="50">
        <f>Y102+AI102+AQ102</f>
        <v>14.499999999999998</v>
      </c>
      <c r="P102" s="50">
        <f t="shared" si="70"/>
        <v>7.799999999999999</v>
      </c>
      <c r="Q102" s="50">
        <f t="shared" si="63"/>
        <v>6.7</v>
      </c>
      <c r="R102" s="50">
        <f t="shared" si="72"/>
        <v>-26.6</v>
      </c>
      <c r="S102" s="50">
        <f t="shared" si="73"/>
        <v>35.27980535279805</v>
      </c>
      <c r="T102" s="82"/>
      <c r="U102" s="115"/>
      <c r="V102" s="198"/>
      <c r="W102" s="605">
        <f>W100+W103+W104+W105+W106</f>
        <v>33</v>
      </c>
      <c r="X102" s="798">
        <f>X100+X103+X104+X105+X106</f>
        <v>39.300000000000004</v>
      </c>
      <c r="Y102" s="444">
        <f>Y100+Y103+Y104+Y105+Y106</f>
        <v>12.899999999999999</v>
      </c>
      <c r="Z102" s="433">
        <f t="shared" si="64"/>
        <v>6.199999999999998</v>
      </c>
      <c r="AA102" s="50">
        <f>AA100+AA103+AA104+AA105+AA106</f>
        <v>6.7</v>
      </c>
      <c r="AB102" s="50">
        <f t="shared" si="77"/>
        <v>-26.400000000000006</v>
      </c>
      <c r="AC102" s="50">
        <f t="shared" si="76"/>
        <v>32.82442748091602</v>
      </c>
      <c r="AD102" s="81"/>
      <c r="AE102" s="50"/>
      <c r="AF102" s="244"/>
      <c r="AG102" s="661">
        <f>AG100+AG103+AG104+AG105+AG106</f>
        <v>1.8</v>
      </c>
      <c r="AH102" s="50">
        <f>AH100+AH103+AH104+AH105+AH106</f>
        <v>1.8</v>
      </c>
      <c r="AI102" s="50">
        <f>AI100+AI103+AI104+AI105+AI106</f>
        <v>1.6</v>
      </c>
      <c r="AJ102" s="50">
        <f t="shared" si="88"/>
        <v>-0.19999999999999996</v>
      </c>
      <c r="AK102" s="50">
        <f t="shared" si="89"/>
        <v>88.8888888888889</v>
      </c>
      <c r="AL102" s="81"/>
      <c r="AM102" s="50"/>
      <c r="AN102" s="244"/>
      <c r="AO102" s="433">
        <f>AO100+AO103+AO104+AO105+AO106</f>
        <v>0</v>
      </c>
      <c r="AP102" s="462">
        <f>AP100+AP103+AP104+AP105+AP106</f>
        <v>0</v>
      </c>
      <c r="AQ102" s="462">
        <f>AQ100+AQ103+AQ104+AQ105+AQ106</f>
        <v>0</v>
      </c>
      <c r="AR102" s="50">
        <f t="shared" si="85"/>
        <v>0</v>
      </c>
      <c r="AS102" s="82" t="str">
        <f t="shared" si="83"/>
        <v> </v>
      </c>
      <c r="AT102" s="81"/>
      <c r="AU102" s="81"/>
      <c r="AV102" s="575"/>
      <c r="AW102" s="666">
        <f>AW100+AW103+AW104+AW105+AW106</f>
        <v>-197.29999999999998</v>
      </c>
      <c r="AX102" s="86">
        <f>AX100+AX103+AX104+AX105+AX106</f>
        <v>-266.40000000000003</v>
      </c>
      <c r="AY102" s="86">
        <f>AY100+AY103+AY104+AY105+AY106</f>
        <v>-113.10000000000001</v>
      </c>
      <c r="AZ102" s="86">
        <f t="shared" si="65"/>
        <v>-113.10000000000001</v>
      </c>
      <c r="BA102" s="86">
        <f>BA100+BA103+BA104+BA105+BA106</f>
        <v>0</v>
      </c>
      <c r="BB102" s="94">
        <f t="shared" si="86"/>
        <v>153.3</v>
      </c>
      <c r="BC102" s="86">
        <f t="shared" si="42"/>
        <v>42.45495495495496</v>
      </c>
      <c r="BD102" s="81"/>
      <c r="BE102" s="50"/>
      <c r="BF102" s="198"/>
    </row>
    <row r="103" spans="1:58" ht="36" customHeight="1">
      <c r="A103" s="693" t="s">
        <v>224</v>
      </c>
      <c r="B103" s="714">
        <v>34</v>
      </c>
      <c r="C103" s="543">
        <f t="shared" si="87"/>
        <v>-0.8</v>
      </c>
      <c r="D103" s="543">
        <f t="shared" si="87"/>
        <v>-0.8</v>
      </c>
      <c r="E103" s="82">
        <f t="shared" si="87"/>
        <v>-0.5</v>
      </c>
      <c r="F103" s="82">
        <f t="shared" si="68"/>
        <v>-0.5</v>
      </c>
      <c r="G103" s="82">
        <f t="shared" si="62"/>
        <v>0</v>
      </c>
      <c r="H103" s="82">
        <f t="shared" si="60"/>
        <v>0.30000000000000004</v>
      </c>
      <c r="I103" s="82">
        <f t="shared" si="61"/>
        <v>62.5</v>
      </c>
      <c r="J103" s="51">
        <f t="shared" si="84"/>
        <v>0</v>
      </c>
      <c r="K103" s="51">
        <f t="shared" si="78"/>
        <v>-0.5</v>
      </c>
      <c r="L103" s="201" t="str">
        <f t="shared" si="79"/>
        <v> </v>
      </c>
      <c r="M103" s="433">
        <f t="shared" si="90"/>
        <v>-0.8</v>
      </c>
      <c r="N103" s="433">
        <f t="shared" si="90"/>
        <v>-0.8</v>
      </c>
      <c r="O103" s="50">
        <f>Y103+AI103+AQ103</f>
        <v>-0.5</v>
      </c>
      <c r="P103" s="50">
        <f t="shared" si="70"/>
        <v>-0.5</v>
      </c>
      <c r="Q103" s="50">
        <f t="shared" si="63"/>
        <v>0</v>
      </c>
      <c r="R103" s="50">
        <f t="shared" si="72"/>
        <v>0.30000000000000004</v>
      </c>
      <c r="S103" s="50">
        <f t="shared" si="73"/>
        <v>62.5</v>
      </c>
      <c r="T103" s="51">
        <f t="shared" si="97"/>
        <v>0</v>
      </c>
      <c r="U103" s="105">
        <f t="shared" si="98"/>
        <v>-0.5</v>
      </c>
      <c r="V103" s="201" t="str">
        <f t="shared" si="91"/>
        <v> </v>
      </c>
      <c r="W103" s="627">
        <v>-0.8</v>
      </c>
      <c r="X103" s="605">
        <v>-0.8</v>
      </c>
      <c r="Y103" s="444">
        <v>-0.5</v>
      </c>
      <c r="Z103" s="433">
        <f t="shared" si="64"/>
        <v>-0.5</v>
      </c>
      <c r="AA103" s="50"/>
      <c r="AB103" s="50">
        <f t="shared" si="77"/>
        <v>0.30000000000000004</v>
      </c>
      <c r="AC103" s="50">
        <f t="shared" si="76"/>
        <v>62.5</v>
      </c>
      <c r="AD103" s="81"/>
      <c r="AE103" s="50">
        <f t="shared" si="92"/>
        <v>-0.5</v>
      </c>
      <c r="AF103" s="244" t="str">
        <f t="shared" si="93"/>
        <v> </v>
      </c>
      <c r="AG103" s="485"/>
      <c r="AH103" s="50"/>
      <c r="AI103" s="50"/>
      <c r="AJ103" s="50">
        <f t="shared" si="88"/>
        <v>0</v>
      </c>
      <c r="AK103" s="50" t="str">
        <f t="shared" si="89"/>
        <v> </v>
      </c>
      <c r="AL103" s="81"/>
      <c r="AM103" s="50">
        <f t="shared" si="94"/>
        <v>0</v>
      </c>
      <c r="AN103" s="244" t="str">
        <f t="shared" si="95"/>
        <v> </v>
      </c>
      <c r="AO103" s="182"/>
      <c r="AP103" s="462"/>
      <c r="AQ103" s="56"/>
      <c r="AR103" s="56">
        <f aca="true" t="shared" si="99" ref="AR103:AR132">AQ103-AP103</f>
        <v>0</v>
      </c>
      <c r="AS103" s="51" t="str">
        <f t="shared" si="83"/>
        <v> </v>
      </c>
      <c r="AT103" s="81"/>
      <c r="AU103" s="81">
        <f t="shared" si="96"/>
        <v>0</v>
      </c>
      <c r="AV103" s="564" t="str">
        <f t="shared" si="82"/>
        <v> </v>
      </c>
      <c r="AW103" s="627"/>
      <c r="AX103" s="468"/>
      <c r="AY103" s="86"/>
      <c r="AZ103" s="86">
        <f t="shared" si="65"/>
        <v>0</v>
      </c>
      <c r="BA103" s="86"/>
      <c r="BB103" s="94">
        <f t="shared" si="86"/>
        <v>0</v>
      </c>
      <c r="BC103" s="86" t="str">
        <f t="shared" si="42"/>
        <v> </v>
      </c>
      <c r="BD103" s="81"/>
      <c r="BE103" s="50">
        <f>AY103-BD103</f>
        <v>0</v>
      </c>
      <c r="BF103" s="201" t="str">
        <f>IF(BD103&lt;&gt;0,IF(AY103/BD103*100&lt;0,"&lt;0",IF(AY103/BD103*100&gt;200,"&gt;200",AY103/BD103*100))," ")</f>
        <v> </v>
      </c>
    </row>
    <row r="104" spans="1:58" ht="25.5" customHeight="1">
      <c r="A104" s="713" t="s">
        <v>225</v>
      </c>
      <c r="B104" s="714">
        <v>35</v>
      </c>
      <c r="C104" s="540">
        <f t="shared" si="87"/>
        <v>0.4</v>
      </c>
      <c r="D104" s="540">
        <f t="shared" si="87"/>
        <v>13.4</v>
      </c>
      <c r="E104" s="82">
        <f t="shared" si="87"/>
        <v>8.4</v>
      </c>
      <c r="F104" s="82">
        <f t="shared" si="68"/>
        <v>1.7000000000000002</v>
      </c>
      <c r="G104" s="82">
        <f t="shared" si="62"/>
        <v>6.7</v>
      </c>
      <c r="H104" s="82">
        <f t="shared" si="60"/>
        <v>-5</v>
      </c>
      <c r="I104" s="82">
        <f t="shared" si="61"/>
        <v>62.68656716417911</v>
      </c>
      <c r="J104" s="82">
        <f t="shared" si="84"/>
        <v>0</v>
      </c>
      <c r="K104" s="82">
        <f t="shared" si="78"/>
        <v>8.4</v>
      </c>
      <c r="L104" s="198" t="str">
        <f t="shared" si="79"/>
        <v> </v>
      </c>
      <c r="M104" s="636"/>
      <c r="N104" s="433">
        <f t="shared" si="90"/>
        <v>13.200000000000001</v>
      </c>
      <c r="O104" s="50">
        <f>Y104+AI104+AQ104</f>
        <v>8.3</v>
      </c>
      <c r="P104" s="50">
        <f t="shared" si="70"/>
        <v>1.6</v>
      </c>
      <c r="Q104" s="50">
        <f t="shared" si="63"/>
        <v>6.7</v>
      </c>
      <c r="R104" s="50">
        <f t="shared" si="72"/>
        <v>-4.9</v>
      </c>
      <c r="S104" s="50">
        <f t="shared" si="73"/>
        <v>62.878787878787875</v>
      </c>
      <c r="T104" s="82">
        <f t="shared" si="97"/>
        <v>0</v>
      </c>
      <c r="U104" s="115">
        <f t="shared" si="98"/>
        <v>8.3</v>
      </c>
      <c r="V104" s="198" t="str">
        <f t="shared" si="91"/>
        <v> </v>
      </c>
      <c r="W104" s="636">
        <v>8.5</v>
      </c>
      <c r="X104" s="605">
        <v>11.4</v>
      </c>
      <c r="Y104" s="444">
        <v>6.7</v>
      </c>
      <c r="Z104" s="433">
        <f t="shared" si="64"/>
        <v>0</v>
      </c>
      <c r="AA104" s="50">
        <v>6.7</v>
      </c>
      <c r="AB104" s="50">
        <f t="shared" si="77"/>
        <v>-4.7</v>
      </c>
      <c r="AC104" s="50">
        <f t="shared" si="76"/>
        <v>58.77192982456141</v>
      </c>
      <c r="AD104" s="81"/>
      <c r="AE104" s="50">
        <f t="shared" si="92"/>
        <v>6.7</v>
      </c>
      <c r="AF104" s="244" t="str">
        <f t="shared" si="93"/>
        <v> </v>
      </c>
      <c r="AG104" s="485">
        <v>1.8</v>
      </c>
      <c r="AH104" s="50">
        <v>1.8</v>
      </c>
      <c r="AI104" s="50">
        <v>1.6</v>
      </c>
      <c r="AJ104" s="50">
        <f t="shared" si="88"/>
        <v>-0.19999999999999996</v>
      </c>
      <c r="AK104" s="50">
        <f t="shared" si="89"/>
        <v>88.8888888888889</v>
      </c>
      <c r="AL104" s="81"/>
      <c r="AM104" s="50">
        <f t="shared" si="94"/>
        <v>1.6</v>
      </c>
      <c r="AN104" s="244" t="str">
        <f t="shared" si="95"/>
        <v> </v>
      </c>
      <c r="AO104" s="182"/>
      <c r="AP104" s="462"/>
      <c r="AQ104" s="56"/>
      <c r="AR104" s="56">
        <f t="shared" si="99"/>
        <v>0</v>
      </c>
      <c r="AS104" s="82" t="str">
        <f t="shared" si="83"/>
        <v> </v>
      </c>
      <c r="AT104" s="81"/>
      <c r="AU104" s="81">
        <f t="shared" si="96"/>
        <v>0</v>
      </c>
      <c r="AV104" s="575" t="str">
        <f t="shared" si="82"/>
        <v> </v>
      </c>
      <c r="AW104" s="636">
        <v>0.4</v>
      </c>
      <c r="AX104" s="468">
        <v>0.2</v>
      </c>
      <c r="AY104" s="86">
        <v>0.1</v>
      </c>
      <c r="AZ104" s="86">
        <f t="shared" si="65"/>
        <v>0.1</v>
      </c>
      <c r="BA104" s="86"/>
      <c r="BB104" s="94">
        <f t="shared" si="86"/>
        <v>-0.1</v>
      </c>
      <c r="BC104" s="86">
        <f t="shared" si="42"/>
        <v>50</v>
      </c>
      <c r="BD104" s="81"/>
      <c r="BE104" s="50">
        <f>AY104-BD104</f>
        <v>0.1</v>
      </c>
      <c r="BF104" s="198" t="str">
        <f>IF(BD104&lt;&gt;0,IF(AY104/BD104*100&lt;0,"&lt;0",IF(AY104/BD104*100&gt;200,"&gt;200",AY104/BD104*100))," ")</f>
        <v> </v>
      </c>
    </row>
    <row r="105" spans="1:58" ht="25.5" customHeight="1">
      <c r="A105" s="713" t="s">
        <v>226</v>
      </c>
      <c r="B105" s="714">
        <v>36</v>
      </c>
      <c r="C105" s="540">
        <f t="shared" si="87"/>
        <v>0.1</v>
      </c>
      <c r="D105" s="540">
        <f t="shared" si="87"/>
        <v>0</v>
      </c>
      <c r="E105" s="82">
        <f t="shared" si="87"/>
        <v>0</v>
      </c>
      <c r="F105" s="82">
        <f t="shared" si="68"/>
        <v>0</v>
      </c>
      <c r="G105" s="82">
        <f t="shared" si="62"/>
        <v>0</v>
      </c>
      <c r="H105" s="82">
        <f t="shared" si="60"/>
        <v>0</v>
      </c>
      <c r="I105" s="82" t="str">
        <f t="shared" si="61"/>
        <v> </v>
      </c>
      <c r="J105" s="82">
        <f t="shared" si="84"/>
        <v>0</v>
      </c>
      <c r="K105" s="82">
        <f t="shared" si="78"/>
        <v>0</v>
      </c>
      <c r="L105" s="198" t="str">
        <f t="shared" si="79"/>
        <v> </v>
      </c>
      <c r="M105" s="433">
        <f t="shared" si="90"/>
        <v>0.1</v>
      </c>
      <c r="N105" s="433">
        <f t="shared" si="90"/>
        <v>0</v>
      </c>
      <c r="O105" s="50">
        <f aca="true" t="shared" si="100" ref="O105:O168">Y105+AI105+AQ105</f>
        <v>0</v>
      </c>
      <c r="P105" s="50">
        <f t="shared" si="70"/>
        <v>0</v>
      </c>
      <c r="Q105" s="50">
        <f t="shared" si="63"/>
        <v>0</v>
      </c>
      <c r="R105" s="50">
        <f t="shared" si="72"/>
        <v>0</v>
      </c>
      <c r="S105" s="50" t="str">
        <f t="shared" si="73"/>
        <v> </v>
      </c>
      <c r="T105" s="82">
        <f t="shared" si="97"/>
        <v>0</v>
      </c>
      <c r="U105" s="115">
        <f t="shared" si="98"/>
        <v>0</v>
      </c>
      <c r="V105" s="198" t="str">
        <f t="shared" si="91"/>
        <v> </v>
      </c>
      <c r="W105" s="636">
        <v>0.1</v>
      </c>
      <c r="X105" s="605"/>
      <c r="Y105" s="444"/>
      <c r="Z105" s="433">
        <f t="shared" si="64"/>
        <v>0</v>
      </c>
      <c r="AA105" s="50"/>
      <c r="AB105" s="50">
        <f t="shared" si="77"/>
        <v>0</v>
      </c>
      <c r="AC105" s="50" t="str">
        <f t="shared" si="76"/>
        <v> </v>
      </c>
      <c r="AD105" s="81"/>
      <c r="AE105" s="50">
        <f t="shared" si="92"/>
        <v>0</v>
      </c>
      <c r="AF105" s="244" t="str">
        <f t="shared" si="93"/>
        <v> </v>
      </c>
      <c r="AG105" s="485"/>
      <c r="AH105" s="50"/>
      <c r="AI105" s="50"/>
      <c r="AJ105" s="50">
        <f t="shared" si="88"/>
        <v>0</v>
      </c>
      <c r="AK105" s="50" t="str">
        <f t="shared" si="89"/>
        <v> </v>
      </c>
      <c r="AL105" s="81"/>
      <c r="AM105" s="50">
        <f t="shared" si="94"/>
        <v>0</v>
      </c>
      <c r="AN105" s="244" t="str">
        <f t="shared" si="95"/>
        <v> </v>
      </c>
      <c r="AO105" s="182"/>
      <c r="AP105" s="462"/>
      <c r="AQ105" s="56"/>
      <c r="AR105" s="56">
        <f t="shared" si="99"/>
        <v>0</v>
      </c>
      <c r="AS105" s="82" t="str">
        <f t="shared" si="83"/>
        <v> </v>
      </c>
      <c r="AT105" s="81"/>
      <c r="AU105" s="81">
        <f t="shared" si="96"/>
        <v>0</v>
      </c>
      <c r="AV105" s="575" t="str">
        <f t="shared" si="82"/>
        <v> </v>
      </c>
      <c r="AW105" s="636"/>
      <c r="AX105" s="468"/>
      <c r="AY105" s="86"/>
      <c r="AZ105" s="86">
        <f t="shared" si="65"/>
        <v>0</v>
      </c>
      <c r="BA105" s="86"/>
      <c r="BB105" s="94">
        <f>AY105-AX105</f>
        <v>0</v>
      </c>
      <c r="BC105" s="86" t="str">
        <f>IF(AX105&lt;&gt;0,IF(AY105/AX105*100&lt;0,"&lt;0",IF(AY105/AX105*100&gt;200,"&gt;200",AY105/AX105*100))," ")</f>
        <v> </v>
      </c>
      <c r="BD105" s="81"/>
      <c r="BE105" s="50">
        <f>AY105-BD105</f>
        <v>0</v>
      </c>
      <c r="BF105" s="198" t="str">
        <f>IF(BD105&lt;&gt;0,IF(AY105/BD105*100&lt;0,"&lt;0",IF(AY105/BD105*100&gt;200,"&gt;200",AY105/BD105*100))," ")</f>
        <v> </v>
      </c>
    </row>
    <row r="106" spans="1:58" ht="25.5" customHeight="1">
      <c r="A106" s="713" t="s">
        <v>227</v>
      </c>
      <c r="B106" s="714">
        <v>37</v>
      </c>
      <c r="C106" s="540">
        <f t="shared" si="87"/>
        <v>-197.6</v>
      </c>
      <c r="D106" s="540">
        <f t="shared" si="87"/>
        <v>-265.40000000000003</v>
      </c>
      <c r="E106" s="82">
        <f t="shared" si="87"/>
        <v>-123.9</v>
      </c>
      <c r="F106" s="82">
        <f t="shared" si="68"/>
        <v>-123.9</v>
      </c>
      <c r="G106" s="82">
        <f t="shared" si="62"/>
        <v>0</v>
      </c>
      <c r="H106" s="82">
        <f t="shared" si="60"/>
        <v>141.50000000000003</v>
      </c>
      <c r="I106" s="82">
        <f t="shared" si="61"/>
        <v>46.68425018839487</v>
      </c>
      <c r="J106" s="82">
        <f t="shared" si="84"/>
        <v>0</v>
      </c>
      <c r="K106" s="82">
        <f t="shared" si="78"/>
        <v>-123.9</v>
      </c>
      <c r="L106" s="198" t="str">
        <f t="shared" si="79"/>
        <v> </v>
      </c>
      <c r="M106" s="433">
        <f t="shared" si="90"/>
        <v>0.1</v>
      </c>
      <c r="N106" s="433">
        <f t="shared" si="90"/>
        <v>1.2</v>
      </c>
      <c r="O106" s="50">
        <f t="shared" si="100"/>
        <v>-10.7</v>
      </c>
      <c r="P106" s="50">
        <f t="shared" si="70"/>
        <v>-10.7</v>
      </c>
      <c r="Q106" s="50">
        <f t="shared" si="63"/>
        <v>0</v>
      </c>
      <c r="R106" s="50">
        <f t="shared" si="72"/>
        <v>-11.899999999999999</v>
      </c>
      <c r="S106" s="50" t="str">
        <f t="shared" si="73"/>
        <v>&lt;0</v>
      </c>
      <c r="T106" s="82">
        <f t="shared" si="97"/>
        <v>0</v>
      </c>
      <c r="U106" s="115">
        <f t="shared" si="98"/>
        <v>-10.7</v>
      </c>
      <c r="V106" s="198" t="str">
        <f t="shared" si="91"/>
        <v> </v>
      </c>
      <c r="W106" s="636">
        <v>0.1</v>
      </c>
      <c r="X106" s="624">
        <v>1.2</v>
      </c>
      <c r="Y106" s="444">
        <v>-10.7</v>
      </c>
      <c r="Z106" s="433">
        <f t="shared" si="64"/>
        <v>-10.7</v>
      </c>
      <c r="AA106" s="50"/>
      <c r="AB106" s="50">
        <f t="shared" si="77"/>
        <v>-11.899999999999999</v>
      </c>
      <c r="AC106" s="50" t="str">
        <f t="shared" si="76"/>
        <v>&lt;0</v>
      </c>
      <c r="AD106" s="81"/>
      <c r="AE106" s="50">
        <f t="shared" si="92"/>
        <v>-10.7</v>
      </c>
      <c r="AF106" s="244" t="str">
        <f t="shared" si="93"/>
        <v> </v>
      </c>
      <c r="AG106" s="549"/>
      <c r="AH106" s="72"/>
      <c r="AI106" s="72"/>
      <c r="AJ106" s="72">
        <f t="shared" si="88"/>
        <v>0</v>
      </c>
      <c r="AK106" s="72" t="str">
        <f t="shared" si="89"/>
        <v> </v>
      </c>
      <c r="AL106" s="81"/>
      <c r="AM106" s="72">
        <f t="shared" si="94"/>
        <v>0</v>
      </c>
      <c r="AN106" s="244" t="str">
        <f t="shared" si="95"/>
        <v> </v>
      </c>
      <c r="AO106" s="182"/>
      <c r="AP106" s="465"/>
      <c r="AQ106" s="81"/>
      <c r="AR106" s="81">
        <f t="shared" si="99"/>
        <v>0</v>
      </c>
      <c r="AS106" s="82" t="str">
        <f t="shared" si="83"/>
        <v> </v>
      </c>
      <c r="AT106" s="81"/>
      <c r="AU106" s="81">
        <f t="shared" si="96"/>
        <v>0</v>
      </c>
      <c r="AV106" s="575" t="str">
        <f t="shared" si="82"/>
        <v> </v>
      </c>
      <c r="AW106" s="636">
        <v>-197.7</v>
      </c>
      <c r="AX106" s="468">
        <v>-266.6</v>
      </c>
      <c r="AY106" s="86">
        <v>-113.2</v>
      </c>
      <c r="AZ106" s="86">
        <f t="shared" si="65"/>
        <v>-113.2</v>
      </c>
      <c r="BA106" s="86"/>
      <c r="BB106" s="94">
        <f>AY106-AX106</f>
        <v>153.40000000000003</v>
      </c>
      <c r="BC106" s="86">
        <f>IF(AX106&lt;&gt;0,IF(AY106/AX106*100&lt;0,"&lt;0",IF(AY106/AX106*100&gt;200,"&gt;200",AY106/AX106*100))," ")</f>
        <v>42.460615153788446</v>
      </c>
      <c r="BD106" s="81"/>
      <c r="BE106" s="50">
        <f>AY106-BD106</f>
        <v>-113.2</v>
      </c>
      <c r="BF106" s="198" t="str">
        <f>IF(BD106&lt;&gt;0,IF(AY106/BD106*100&lt;0,"&lt;0",IF(AY106/BD106*100&gt;200,"&gt;200",AY106/BD106*100))," ")</f>
        <v> </v>
      </c>
    </row>
    <row r="107" spans="1:58" ht="33" customHeight="1">
      <c r="A107" s="724" t="s">
        <v>228</v>
      </c>
      <c r="B107" s="725" t="s">
        <v>236</v>
      </c>
      <c r="C107" s="544">
        <f>C108+C110+C112+C114+C116+C118+C120+C123+C125+C127</f>
        <v>58990.899999999994</v>
      </c>
      <c r="D107" s="377">
        <f>D108+D110+D112+D114+D116+D118+D120+D123+D125+D127</f>
        <v>51624.100000000006</v>
      </c>
      <c r="E107" s="377">
        <f>E108+E110+E112+E114+E116+E118+E120+E123+E125+E127</f>
        <v>48434</v>
      </c>
      <c r="F107" s="377">
        <f>F108+F110+F112+F114+F116+F118+F120+F123+F125+F127</f>
        <v>46627.7</v>
      </c>
      <c r="G107" s="377">
        <f t="shared" si="62"/>
        <v>1806.4999999999998</v>
      </c>
      <c r="H107" s="377">
        <f t="shared" si="60"/>
        <v>-3190.100000000006</v>
      </c>
      <c r="I107" s="377">
        <f t="shared" si="61"/>
        <v>93.82052181054972</v>
      </c>
      <c r="J107" s="377">
        <f t="shared" si="84"/>
        <v>0</v>
      </c>
      <c r="K107" s="377">
        <f t="shared" si="78"/>
        <v>48434</v>
      </c>
      <c r="L107" s="378" t="str">
        <f t="shared" si="79"/>
        <v> </v>
      </c>
      <c r="M107" s="380"/>
      <c r="N107" s="544">
        <f>N108+N110+N112+N114+N116+N118+N120+N123+N125+N127</f>
        <v>47135.4</v>
      </c>
      <c r="O107" s="377">
        <f>O108+O110+O112+O114+O116+O118+O120+O123+O125+O127</f>
        <v>45394.100000000006</v>
      </c>
      <c r="P107" s="377">
        <f>P108+P110+P112+P114+P116+P118+P120+P123+P125+P127</f>
        <v>43805.9</v>
      </c>
      <c r="Q107" s="377">
        <f t="shared" si="63"/>
        <v>1588.1999999999998</v>
      </c>
      <c r="R107" s="377">
        <f t="shared" si="72"/>
        <v>-1741.2999999999956</v>
      </c>
      <c r="S107" s="377">
        <f t="shared" si="73"/>
        <v>96.30574896998858</v>
      </c>
      <c r="T107" s="377">
        <f t="shared" si="97"/>
        <v>0</v>
      </c>
      <c r="U107" s="379">
        <f t="shared" si="98"/>
        <v>45394.100000000006</v>
      </c>
      <c r="V107" s="378" t="str">
        <f t="shared" si="91"/>
        <v> </v>
      </c>
      <c r="W107" s="544">
        <f>W108+W110+W112+W114+W116+W118+W120+W123+W125+W127</f>
        <v>35561.7</v>
      </c>
      <c r="X107" s="809">
        <f>X108+X110+X112+X114+X116+X118+X120+X123+X125+X127</f>
        <v>33836.700000000004</v>
      </c>
      <c r="Y107" s="455">
        <f>Y108+Y110+Y112+Y114+Y116+Y118+Y120+Y123+Y125+Y127</f>
        <v>32290.1</v>
      </c>
      <c r="Z107" s="377">
        <f t="shared" si="64"/>
        <v>30701.899999999998</v>
      </c>
      <c r="AA107" s="377">
        <f>AA108+AA110+AA112+AA114+AA116+AA118+AA120+AA123+AA125+AA127</f>
        <v>1588.1999999999998</v>
      </c>
      <c r="AB107" s="377">
        <f t="shared" si="77"/>
        <v>-1546.6000000000058</v>
      </c>
      <c r="AC107" s="377">
        <f t="shared" si="76"/>
        <v>95.42922329896236</v>
      </c>
      <c r="AD107" s="377">
        <f>AD108+AD110+AD112+AD114+AD116+AD118+AD120+AD123+AD125+AD127</f>
        <v>0</v>
      </c>
      <c r="AE107" s="377">
        <f t="shared" si="92"/>
        <v>32290.1</v>
      </c>
      <c r="AF107" s="378" t="str">
        <f t="shared" si="93"/>
        <v> </v>
      </c>
      <c r="AG107" s="544">
        <f>AG108+AG110+AG112+AG114+AG116+AG118+AG120+AG123+AG125+AG127</f>
        <v>14976.1</v>
      </c>
      <c r="AH107" s="377">
        <f>AH108+AH110+AH112+AH114+AH116+AH118+AH120+AH123+AH125+AH127</f>
        <v>15079.4</v>
      </c>
      <c r="AI107" s="377">
        <f>AI108+AI110+AI112+AI114+AI116+AI118+AI120+AI123+AI125+AI127</f>
        <v>14959.3</v>
      </c>
      <c r="AJ107" s="377">
        <f t="shared" si="88"/>
        <v>-120.10000000000036</v>
      </c>
      <c r="AK107" s="377">
        <f t="shared" si="89"/>
        <v>99.2035492128334</v>
      </c>
      <c r="AL107" s="377">
        <f>AL108+AL110+AL112+AL114+AL116+AL118+AL120+AL123+AL125+AL127</f>
        <v>0</v>
      </c>
      <c r="AM107" s="377">
        <f t="shared" si="94"/>
        <v>14959.3</v>
      </c>
      <c r="AN107" s="378" t="str">
        <f t="shared" si="95"/>
        <v> </v>
      </c>
      <c r="AO107" s="600">
        <f>AO108+AO110+AO112+AO114+AO116+AO118+AO120+AO123+AO125+AO127</f>
        <v>5838.5</v>
      </c>
      <c r="AP107" s="600">
        <f>AP108+AP110+AP112+AP114+AP116+AP118+AP120+AP123+AP125+AP127</f>
        <v>5779.3</v>
      </c>
      <c r="AQ107" s="377">
        <f>AQ108+AQ110+AQ112+AQ114+AQ116+AQ118+AQ120+AQ123+AQ125+AQ127</f>
        <v>5673.4</v>
      </c>
      <c r="AR107" s="377">
        <f t="shared" si="99"/>
        <v>-105.90000000000055</v>
      </c>
      <c r="AS107" s="377">
        <f t="shared" si="83"/>
        <v>98.16759815202532</v>
      </c>
      <c r="AT107" s="377">
        <f>AT108+AT110+AT112+AT114+AT116+AT118+AT120+AT123+AT125+AT127</f>
        <v>0</v>
      </c>
      <c r="AU107" s="377">
        <f t="shared" si="96"/>
        <v>5673.4</v>
      </c>
      <c r="AV107" s="580" t="str">
        <f t="shared" si="82"/>
        <v> </v>
      </c>
      <c r="AW107" s="380">
        <f>AW108+AW110+AW112+AW114+AW116+AW118+AW120+AW123+AW125+AW127</f>
        <v>11389.199999999999</v>
      </c>
      <c r="AX107" s="600">
        <f>AX108+AX110+AX112+AX114+AX116+AX118+AX120+AX123+AX125+AX127</f>
        <v>12798.8</v>
      </c>
      <c r="AY107" s="377">
        <f>AY108+AY110+AY112+AY114+AY116+AY118+AY120+AY123+AY125+AY127</f>
        <v>11314.7</v>
      </c>
      <c r="AZ107" s="377">
        <f t="shared" si="65"/>
        <v>11096.400000000001</v>
      </c>
      <c r="BA107" s="377">
        <f>BA108+BA110+BA112+BA114+BA116+BA118+BA120+BA123+BA125+BA127</f>
        <v>218.29999999999998</v>
      </c>
      <c r="BB107" s="381">
        <f t="shared" si="86"/>
        <v>-1484.0999999999985</v>
      </c>
      <c r="BC107" s="377">
        <f t="shared" si="42"/>
        <v>88.4043816607807</v>
      </c>
      <c r="BD107" s="78">
        <f>BD108+BD110+BD112+BD114+BD116+BD118+BD120+BD123+BD125+BD127</f>
        <v>0</v>
      </c>
      <c r="BE107" s="78">
        <f aca="true" t="shared" si="101" ref="BE107:BE170">AY107-BD107</f>
        <v>11314.7</v>
      </c>
      <c r="BF107" s="204" t="str">
        <f aca="true" t="shared" si="102" ref="BF107:BF138">IF(BD107&lt;&gt;0,IF(AY108/BD107*100&lt;0,"&lt;0",IF(AY108/BD107*100&gt;200,"&gt;200",AY108/BD107*100))," ")</f>
        <v> </v>
      </c>
    </row>
    <row r="108" spans="1:58" s="8" customFormat="1" ht="25.5" customHeight="1">
      <c r="A108" s="726" t="s">
        <v>72</v>
      </c>
      <c r="B108" s="727" t="s">
        <v>70</v>
      </c>
      <c r="C108" s="545">
        <f>M108+AW108-C109</f>
        <v>5648</v>
      </c>
      <c r="D108" s="545">
        <f>N108+AX108-D109</f>
        <v>5604.7</v>
      </c>
      <c r="E108" s="85">
        <f>O108+AY108-E109</f>
        <v>5115.9</v>
      </c>
      <c r="F108" s="85">
        <f>P108+AZ108-F109</f>
        <v>4975.2</v>
      </c>
      <c r="G108" s="85">
        <f t="shared" si="62"/>
        <v>140.7</v>
      </c>
      <c r="H108" s="85">
        <f t="shared" si="60"/>
        <v>-488.8000000000002</v>
      </c>
      <c r="I108" s="85">
        <f t="shared" si="61"/>
        <v>91.27874819348047</v>
      </c>
      <c r="J108" s="85">
        <f t="shared" si="84"/>
        <v>0</v>
      </c>
      <c r="K108" s="85">
        <f t="shared" si="78"/>
        <v>5115.9</v>
      </c>
      <c r="L108" s="205" t="str">
        <f t="shared" si="79"/>
        <v> </v>
      </c>
      <c r="M108" s="466">
        <f t="shared" si="90"/>
        <v>5698.5</v>
      </c>
      <c r="N108" s="466">
        <f t="shared" si="90"/>
        <v>5577.4</v>
      </c>
      <c r="O108" s="84">
        <f t="shared" si="100"/>
        <v>5278.2</v>
      </c>
      <c r="P108" s="84">
        <f t="shared" si="70"/>
        <v>5138.5</v>
      </c>
      <c r="Q108" s="84">
        <f t="shared" si="63"/>
        <v>139.7</v>
      </c>
      <c r="R108" s="84">
        <f t="shared" si="72"/>
        <v>-299.1999999999998</v>
      </c>
      <c r="S108" s="84">
        <f t="shared" si="73"/>
        <v>94.63549324057806</v>
      </c>
      <c r="T108" s="85">
        <f t="shared" si="97"/>
        <v>0</v>
      </c>
      <c r="U108" s="116">
        <f t="shared" si="98"/>
        <v>5278.2</v>
      </c>
      <c r="V108" s="205" t="str">
        <f t="shared" si="91"/>
        <v> </v>
      </c>
      <c r="W108" s="638">
        <v>5698.5</v>
      </c>
      <c r="X108" s="625">
        <v>5577.4</v>
      </c>
      <c r="Y108" s="772">
        <v>5278.2</v>
      </c>
      <c r="Z108" s="466">
        <f t="shared" si="64"/>
        <v>5138.5</v>
      </c>
      <c r="AA108" s="84">
        <v>139.7</v>
      </c>
      <c r="AB108" s="84">
        <f t="shared" si="77"/>
        <v>-299.1999999999998</v>
      </c>
      <c r="AC108" s="84">
        <f t="shared" si="76"/>
        <v>94.63549324057806</v>
      </c>
      <c r="AD108" s="84"/>
      <c r="AE108" s="84">
        <f t="shared" si="92"/>
        <v>5278.2</v>
      </c>
      <c r="AF108" s="245" t="str">
        <f t="shared" si="93"/>
        <v> </v>
      </c>
      <c r="AG108" s="611"/>
      <c r="AH108" s="84"/>
      <c r="AI108" s="84"/>
      <c r="AJ108" s="84">
        <f t="shared" si="88"/>
        <v>0</v>
      </c>
      <c r="AK108" s="84" t="str">
        <f t="shared" si="89"/>
        <v> </v>
      </c>
      <c r="AL108" s="84"/>
      <c r="AM108" s="84">
        <f t="shared" si="94"/>
        <v>0</v>
      </c>
      <c r="AN108" s="245" t="str">
        <f t="shared" si="95"/>
        <v> </v>
      </c>
      <c r="AO108" s="200"/>
      <c r="AP108" s="466"/>
      <c r="AQ108" s="84"/>
      <c r="AR108" s="84">
        <f t="shared" si="99"/>
        <v>0</v>
      </c>
      <c r="AS108" s="85" t="str">
        <f t="shared" si="83"/>
        <v> </v>
      </c>
      <c r="AT108" s="84"/>
      <c r="AU108" s="84">
        <f t="shared" si="96"/>
        <v>0</v>
      </c>
      <c r="AV108" s="581" t="str">
        <f t="shared" si="82"/>
        <v> </v>
      </c>
      <c r="AW108" s="638">
        <v>1238.1</v>
      </c>
      <c r="AX108" s="601">
        <v>1339.8</v>
      </c>
      <c r="AY108" s="771">
        <v>1148.7</v>
      </c>
      <c r="AZ108" s="166">
        <f t="shared" si="65"/>
        <v>1147.7</v>
      </c>
      <c r="BA108" s="166">
        <v>1</v>
      </c>
      <c r="BB108" s="167">
        <f t="shared" si="86"/>
        <v>-191.0999999999999</v>
      </c>
      <c r="BC108" s="166">
        <f t="shared" si="42"/>
        <v>85.73667711598748</v>
      </c>
      <c r="BD108" s="84"/>
      <c r="BE108" s="84">
        <f t="shared" si="101"/>
        <v>1148.7</v>
      </c>
      <c r="BF108" s="205" t="str">
        <f t="shared" si="102"/>
        <v> </v>
      </c>
    </row>
    <row r="109" spans="1:58" s="281" customFormat="1" ht="23.25" customHeight="1">
      <c r="A109" s="728" t="s">
        <v>217</v>
      </c>
      <c r="B109" s="729" t="s">
        <v>214</v>
      </c>
      <c r="C109" s="546">
        <f aca="true" t="shared" si="103" ref="C109:D171">M109+AW109</f>
        <v>1288.6</v>
      </c>
      <c r="D109" s="546">
        <f t="shared" si="103"/>
        <v>1312.5</v>
      </c>
      <c r="E109" s="275">
        <f aca="true" t="shared" si="104" ref="E109:E171">O109+AY109</f>
        <v>1311</v>
      </c>
      <c r="F109" s="275">
        <f aca="true" t="shared" si="105" ref="F109:F131">Z109+AI109+AQ109+AZ109</f>
        <v>1311</v>
      </c>
      <c r="G109" s="275">
        <f t="shared" si="62"/>
        <v>0</v>
      </c>
      <c r="H109" s="275">
        <f t="shared" si="60"/>
        <v>-1.5</v>
      </c>
      <c r="I109" s="275">
        <f t="shared" si="61"/>
        <v>99.88571428571429</v>
      </c>
      <c r="J109" s="275">
        <f t="shared" si="84"/>
        <v>0</v>
      </c>
      <c r="K109" s="275">
        <f t="shared" si="78"/>
        <v>1311</v>
      </c>
      <c r="L109" s="276" t="str">
        <f t="shared" si="79"/>
        <v> </v>
      </c>
      <c r="M109" s="467">
        <f t="shared" si="90"/>
        <v>1288.6</v>
      </c>
      <c r="N109" s="467">
        <f t="shared" si="90"/>
        <v>1312.3</v>
      </c>
      <c r="O109" s="278">
        <f t="shared" si="100"/>
        <v>1311</v>
      </c>
      <c r="P109" s="278">
        <f t="shared" si="70"/>
        <v>1311</v>
      </c>
      <c r="Q109" s="278">
        <f t="shared" si="63"/>
        <v>0</v>
      </c>
      <c r="R109" s="278">
        <f t="shared" si="72"/>
        <v>-1.2999999999999545</v>
      </c>
      <c r="S109" s="278">
        <f t="shared" si="73"/>
        <v>99.90093728568164</v>
      </c>
      <c r="T109" s="275">
        <f t="shared" si="97"/>
        <v>0</v>
      </c>
      <c r="U109" s="279">
        <f t="shared" si="98"/>
        <v>1311</v>
      </c>
      <c r="V109" s="276" t="str">
        <f t="shared" si="91"/>
        <v> </v>
      </c>
      <c r="W109" s="639">
        <v>1288.6</v>
      </c>
      <c r="X109" s="825">
        <v>1312.3</v>
      </c>
      <c r="Y109" s="457">
        <v>1311</v>
      </c>
      <c r="Z109" s="467">
        <f t="shared" si="64"/>
        <v>1311</v>
      </c>
      <c r="AA109" s="278"/>
      <c r="AB109" s="278">
        <f t="shared" si="77"/>
        <v>-1.2999999999999545</v>
      </c>
      <c r="AC109" s="278">
        <f t="shared" si="76"/>
        <v>99.90093728568164</v>
      </c>
      <c r="AD109" s="278"/>
      <c r="AE109" s="278">
        <f t="shared" si="92"/>
        <v>1311</v>
      </c>
      <c r="AF109" s="280" t="str">
        <f t="shared" si="93"/>
        <v> </v>
      </c>
      <c r="AG109" s="612"/>
      <c r="AH109" s="278"/>
      <c r="AI109" s="278"/>
      <c r="AJ109" s="278">
        <f t="shared" si="88"/>
        <v>0</v>
      </c>
      <c r="AK109" s="278" t="str">
        <f t="shared" si="89"/>
        <v> </v>
      </c>
      <c r="AL109" s="278"/>
      <c r="AM109" s="278">
        <f t="shared" si="94"/>
        <v>0</v>
      </c>
      <c r="AN109" s="280" t="str">
        <f t="shared" si="95"/>
        <v> </v>
      </c>
      <c r="AO109" s="277"/>
      <c r="AP109" s="467"/>
      <c r="AQ109" s="278"/>
      <c r="AR109" s="278">
        <f t="shared" si="99"/>
        <v>0</v>
      </c>
      <c r="AS109" s="275" t="str">
        <f t="shared" si="83"/>
        <v> </v>
      </c>
      <c r="AT109" s="278"/>
      <c r="AU109" s="278">
        <f t="shared" si="96"/>
        <v>0</v>
      </c>
      <c r="AV109" s="582" t="str">
        <f t="shared" si="82"/>
        <v> </v>
      </c>
      <c r="AW109" s="639"/>
      <c r="AX109" s="467">
        <v>0.2</v>
      </c>
      <c r="AY109" s="278"/>
      <c r="AZ109" s="166">
        <f t="shared" si="65"/>
        <v>0</v>
      </c>
      <c r="BA109" s="278"/>
      <c r="BB109" s="275">
        <f t="shared" si="86"/>
        <v>-0.2</v>
      </c>
      <c r="BC109" s="278">
        <f t="shared" si="42"/>
        <v>0</v>
      </c>
      <c r="BD109" s="278"/>
      <c r="BE109" s="278">
        <f t="shared" si="101"/>
        <v>0</v>
      </c>
      <c r="BF109" s="276" t="str">
        <f t="shared" si="102"/>
        <v> </v>
      </c>
    </row>
    <row r="110" spans="1:58" s="8" customFormat="1" ht="19.5" customHeight="1">
      <c r="A110" s="726" t="s">
        <v>73</v>
      </c>
      <c r="B110" s="727" t="s">
        <v>71</v>
      </c>
      <c r="C110" s="545">
        <f>M110+AW110-C111</f>
        <v>591.8000000000001</v>
      </c>
      <c r="D110" s="545">
        <f>N110+AX110-D111</f>
        <v>557.6</v>
      </c>
      <c r="E110" s="85">
        <f>O110+AY110-E111</f>
        <v>548.4</v>
      </c>
      <c r="F110" s="85">
        <f t="shared" si="105"/>
        <v>543.8</v>
      </c>
      <c r="G110" s="85">
        <f t="shared" si="62"/>
        <v>4.6</v>
      </c>
      <c r="H110" s="85">
        <f t="shared" si="60"/>
        <v>-9.200000000000045</v>
      </c>
      <c r="I110" s="85">
        <f t="shared" si="61"/>
        <v>98.35007173601147</v>
      </c>
      <c r="J110" s="85">
        <f t="shared" si="84"/>
        <v>0</v>
      </c>
      <c r="K110" s="85">
        <f t="shared" si="78"/>
        <v>548.4</v>
      </c>
      <c r="L110" s="205" t="str">
        <f t="shared" si="79"/>
        <v> </v>
      </c>
      <c r="M110" s="466">
        <f t="shared" si="90"/>
        <v>582.1</v>
      </c>
      <c r="N110" s="466">
        <f t="shared" si="90"/>
        <v>547.5</v>
      </c>
      <c r="O110" s="84">
        <f t="shared" si="100"/>
        <v>539.5</v>
      </c>
      <c r="P110" s="84">
        <f t="shared" si="70"/>
        <v>534.9</v>
      </c>
      <c r="Q110" s="84">
        <f t="shared" si="63"/>
        <v>4.6</v>
      </c>
      <c r="R110" s="84">
        <f t="shared" si="72"/>
        <v>-8</v>
      </c>
      <c r="S110" s="84">
        <f t="shared" si="73"/>
        <v>98.53881278538813</v>
      </c>
      <c r="T110" s="85">
        <f t="shared" si="97"/>
        <v>0</v>
      </c>
      <c r="U110" s="116">
        <f t="shared" si="98"/>
        <v>539.5</v>
      </c>
      <c r="V110" s="205" t="str">
        <f t="shared" si="91"/>
        <v> </v>
      </c>
      <c r="W110" s="638">
        <v>582.1</v>
      </c>
      <c r="X110" s="625">
        <v>547.5</v>
      </c>
      <c r="Y110" s="456">
        <v>539.5</v>
      </c>
      <c r="Z110" s="466">
        <f t="shared" si="64"/>
        <v>534.9</v>
      </c>
      <c r="AA110" s="84">
        <v>4.6</v>
      </c>
      <c r="AB110" s="84">
        <f t="shared" si="77"/>
        <v>-8</v>
      </c>
      <c r="AC110" s="84">
        <f t="shared" si="76"/>
        <v>98.53881278538813</v>
      </c>
      <c r="AD110" s="84"/>
      <c r="AE110" s="84">
        <f t="shared" si="92"/>
        <v>539.5</v>
      </c>
      <c r="AF110" s="245" t="str">
        <f t="shared" si="93"/>
        <v> </v>
      </c>
      <c r="AG110" s="611"/>
      <c r="AH110" s="84"/>
      <c r="AI110" s="84"/>
      <c r="AJ110" s="84">
        <f t="shared" si="88"/>
        <v>0</v>
      </c>
      <c r="AK110" s="84" t="str">
        <f t="shared" si="89"/>
        <v> </v>
      </c>
      <c r="AL110" s="84"/>
      <c r="AM110" s="84">
        <f t="shared" si="94"/>
        <v>0</v>
      </c>
      <c r="AN110" s="245" t="str">
        <f t="shared" si="95"/>
        <v> </v>
      </c>
      <c r="AO110" s="200"/>
      <c r="AP110" s="466"/>
      <c r="AQ110" s="84"/>
      <c r="AR110" s="84">
        <f t="shared" si="99"/>
        <v>0</v>
      </c>
      <c r="AS110" s="85" t="str">
        <f t="shared" si="83"/>
        <v> </v>
      </c>
      <c r="AT110" s="84"/>
      <c r="AU110" s="84">
        <f t="shared" si="96"/>
        <v>0</v>
      </c>
      <c r="AV110" s="581" t="str">
        <f t="shared" si="82"/>
        <v> </v>
      </c>
      <c r="AW110" s="638">
        <v>9.7</v>
      </c>
      <c r="AX110" s="601">
        <v>10.1</v>
      </c>
      <c r="AY110" s="166">
        <v>8.9</v>
      </c>
      <c r="AZ110" s="166">
        <f t="shared" si="65"/>
        <v>8.9</v>
      </c>
      <c r="BA110" s="166"/>
      <c r="BB110" s="167">
        <f t="shared" si="86"/>
        <v>-1.1999999999999993</v>
      </c>
      <c r="BC110" s="166">
        <f t="shared" si="42"/>
        <v>88.11881188118814</v>
      </c>
      <c r="BD110" s="84"/>
      <c r="BE110" s="84">
        <f t="shared" si="101"/>
        <v>8.9</v>
      </c>
      <c r="BF110" s="205" t="str">
        <f t="shared" si="102"/>
        <v> </v>
      </c>
    </row>
    <row r="111" spans="1:58" s="281" customFormat="1" ht="21.75" customHeight="1">
      <c r="A111" s="728" t="s">
        <v>217</v>
      </c>
      <c r="B111" s="729" t="s">
        <v>214</v>
      </c>
      <c r="C111" s="546">
        <f t="shared" si="103"/>
        <v>0</v>
      </c>
      <c r="D111" s="546">
        <f t="shared" si="103"/>
        <v>0</v>
      </c>
      <c r="E111" s="275">
        <f t="shared" si="104"/>
        <v>0</v>
      </c>
      <c r="F111" s="275">
        <f t="shared" si="105"/>
        <v>0</v>
      </c>
      <c r="G111" s="275">
        <f aca="true" t="shared" si="106" ref="G111:G131">Q111+BA111</f>
        <v>0</v>
      </c>
      <c r="H111" s="275">
        <f t="shared" si="60"/>
        <v>0</v>
      </c>
      <c r="I111" s="275" t="str">
        <f t="shared" si="61"/>
        <v> </v>
      </c>
      <c r="J111" s="275">
        <f t="shared" si="84"/>
        <v>0</v>
      </c>
      <c r="K111" s="275">
        <f t="shared" si="78"/>
        <v>0</v>
      </c>
      <c r="L111" s="276" t="str">
        <f t="shared" si="79"/>
        <v> </v>
      </c>
      <c r="M111" s="467">
        <f t="shared" si="90"/>
        <v>0</v>
      </c>
      <c r="N111" s="467">
        <f t="shared" si="90"/>
        <v>0</v>
      </c>
      <c r="O111" s="278">
        <f t="shared" si="100"/>
        <v>0</v>
      </c>
      <c r="P111" s="278">
        <f t="shared" si="70"/>
        <v>0</v>
      </c>
      <c r="Q111" s="278">
        <f t="shared" si="63"/>
        <v>0</v>
      </c>
      <c r="R111" s="278">
        <f t="shared" si="72"/>
        <v>0</v>
      </c>
      <c r="S111" s="278" t="str">
        <f t="shared" si="73"/>
        <v> </v>
      </c>
      <c r="T111" s="275">
        <f t="shared" si="97"/>
        <v>0</v>
      </c>
      <c r="U111" s="279">
        <f t="shared" si="98"/>
        <v>0</v>
      </c>
      <c r="V111" s="276" t="str">
        <f t="shared" si="91"/>
        <v> </v>
      </c>
      <c r="W111" s="639"/>
      <c r="X111" s="626"/>
      <c r="Y111" s="457"/>
      <c r="Z111" s="467">
        <f t="shared" si="64"/>
        <v>0</v>
      </c>
      <c r="AA111" s="278"/>
      <c r="AB111" s="278">
        <f t="shared" si="77"/>
        <v>0</v>
      </c>
      <c r="AC111" s="278" t="str">
        <f t="shared" si="76"/>
        <v> </v>
      </c>
      <c r="AD111" s="278"/>
      <c r="AE111" s="278">
        <f t="shared" si="92"/>
        <v>0</v>
      </c>
      <c r="AF111" s="280" t="str">
        <f t="shared" si="93"/>
        <v> </v>
      </c>
      <c r="AG111" s="612"/>
      <c r="AH111" s="278"/>
      <c r="AI111" s="278"/>
      <c r="AJ111" s="278">
        <f t="shared" si="88"/>
        <v>0</v>
      </c>
      <c r="AK111" s="278" t="str">
        <f t="shared" si="89"/>
        <v> </v>
      </c>
      <c r="AL111" s="278"/>
      <c r="AM111" s="278">
        <f t="shared" si="94"/>
        <v>0</v>
      </c>
      <c r="AN111" s="280" t="str">
        <f t="shared" si="95"/>
        <v> </v>
      </c>
      <c r="AO111" s="277"/>
      <c r="AP111" s="467"/>
      <c r="AQ111" s="278"/>
      <c r="AR111" s="278">
        <f t="shared" si="99"/>
        <v>0</v>
      </c>
      <c r="AS111" s="275" t="str">
        <f t="shared" si="83"/>
        <v> </v>
      </c>
      <c r="AT111" s="278"/>
      <c r="AU111" s="278">
        <f t="shared" si="96"/>
        <v>0</v>
      </c>
      <c r="AV111" s="582" t="str">
        <f t="shared" si="82"/>
        <v> </v>
      </c>
      <c r="AW111" s="639"/>
      <c r="AX111" s="467"/>
      <c r="AY111" s="278"/>
      <c r="AZ111" s="166">
        <f t="shared" si="65"/>
        <v>0</v>
      </c>
      <c r="BA111" s="278"/>
      <c r="BB111" s="275">
        <f t="shared" si="86"/>
        <v>0</v>
      </c>
      <c r="BC111" s="278" t="str">
        <f t="shared" si="42"/>
        <v> </v>
      </c>
      <c r="BD111" s="278"/>
      <c r="BE111" s="278">
        <f t="shared" si="101"/>
        <v>0</v>
      </c>
      <c r="BF111" s="276" t="str">
        <f t="shared" si="102"/>
        <v> </v>
      </c>
    </row>
    <row r="112" spans="1:58" s="8" customFormat="1" ht="20.25" customHeight="1">
      <c r="A112" s="726" t="s">
        <v>74</v>
      </c>
      <c r="B112" s="727" t="s">
        <v>75</v>
      </c>
      <c r="C112" s="545">
        <f>M112+AW112-C113</f>
        <v>3584</v>
      </c>
      <c r="D112" s="545">
        <f>N112+AX112-D113</f>
        <v>3436.7000000000003</v>
      </c>
      <c r="E112" s="85">
        <f>O112+AY112-E113</f>
        <v>3349.6</v>
      </c>
      <c r="F112" s="85">
        <f>P112+AZ112-F113</f>
        <v>3258</v>
      </c>
      <c r="G112" s="85">
        <f t="shared" si="106"/>
        <v>91.6</v>
      </c>
      <c r="H112" s="85">
        <f t="shared" si="60"/>
        <v>-87.10000000000036</v>
      </c>
      <c r="I112" s="85">
        <f t="shared" si="61"/>
        <v>97.4655919923182</v>
      </c>
      <c r="J112" s="85">
        <f t="shared" si="84"/>
        <v>0</v>
      </c>
      <c r="K112" s="85">
        <f t="shared" si="78"/>
        <v>3349.6</v>
      </c>
      <c r="L112" s="205" t="str">
        <f t="shared" si="79"/>
        <v> </v>
      </c>
      <c r="M112" s="466">
        <f t="shared" si="90"/>
        <v>3562.4</v>
      </c>
      <c r="N112" s="466">
        <f t="shared" si="90"/>
        <v>3423.3</v>
      </c>
      <c r="O112" s="84">
        <f t="shared" si="100"/>
        <v>3338.7</v>
      </c>
      <c r="P112" s="84">
        <f t="shared" si="70"/>
        <v>3247.1</v>
      </c>
      <c r="Q112" s="84">
        <f t="shared" si="63"/>
        <v>91.6</v>
      </c>
      <c r="R112" s="84">
        <f t="shared" si="72"/>
        <v>-84.60000000000036</v>
      </c>
      <c r="S112" s="84">
        <f t="shared" si="73"/>
        <v>97.52870037682936</v>
      </c>
      <c r="T112" s="85">
        <f t="shared" si="97"/>
        <v>0</v>
      </c>
      <c r="U112" s="116">
        <f t="shared" si="98"/>
        <v>3338.7</v>
      </c>
      <c r="V112" s="205" t="str">
        <f t="shared" si="91"/>
        <v> </v>
      </c>
      <c r="W112" s="638">
        <v>3562.4</v>
      </c>
      <c r="X112" s="625">
        <v>3423.3</v>
      </c>
      <c r="Y112" s="456">
        <v>3338.7</v>
      </c>
      <c r="Z112" s="466">
        <f t="shared" si="64"/>
        <v>3247.1</v>
      </c>
      <c r="AA112" s="84">
        <v>91.6</v>
      </c>
      <c r="AB112" s="84">
        <f t="shared" si="77"/>
        <v>-84.60000000000036</v>
      </c>
      <c r="AC112" s="84">
        <f t="shared" si="76"/>
        <v>97.52870037682936</v>
      </c>
      <c r="AD112" s="84"/>
      <c r="AE112" s="84">
        <f t="shared" si="92"/>
        <v>3338.7</v>
      </c>
      <c r="AF112" s="245" t="str">
        <f t="shared" si="93"/>
        <v> </v>
      </c>
      <c r="AG112" s="611"/>
      <c r="AH112" s="84"/>
      <c r="AI112" s="84"/>
      <c r="AJ112" s="84">
        <f t="shared" si="88"/>
        <v>0</v>
      </c>
      <c r="AK112" s="84" t="str">
        <f t="shared" si="89"/>
        <v> </v>
      </c>
      <c r="AL112" s="84"/>
      <c r="AM112" s="84">
        <f t="shared" si="94"/>
        <v>0</v>
      </c>
      <c r="AN112" s="245" t="str">
        <f t="shared" si="95"/>
        <v> </v>
      </c>
      <c r="AO112" s="200"/>
      <c r="AP112" s="466"/>
      <c r="AQ112" s="84"/>
      <c r="AR112" s="84">
        <f t="shared" si="99"/>
        <v>0</v>
      </c>
      <c r="AS112" s="85" t="str">
        <f t="shared" si="83"/>
        <v> </v>
      </c>
      <c r="AT112" s="84"/>
      <c r="AU112" s="84">
        <f t="shared" si="96"/>
        <v>0</v>
      </c>
      <c r="AV112" s="581" t="str">
        <f t="shared" si="82"/>
        <v> </v>
      </c>
      <c r="AW112" s="638">
        <v>21.6</v>
      </c>
      <c r="AX112" s="601">
        <v>13.4</v>
      </c>
      <c r="AY112" s="166">
        <v>10.9</v>
      </c>
      <c r="AZ112" s="166">
        <f t="shared" si="65"/>
        <v>10.9</v>
      </c>
      <c r="BA112" s="166"/>
      <c r="BB112" s="167">
        <f t="shared" si="86"/>
        <v>-2.5</v>
      </c>
      <c r="BC112" s="166">
        <f t="shared" si="42"/>
        <v>81.34328358208955</v>
      </c>
      <c r="BD112" s="84"/>
      <c r="BE112" s="84">
        <f t="shared" si="101"/>
        <v>10.9</v>
      </c>
      <c r="BF112" s="205" t="str">
        <f t="shared" si="102"/>
        <v> </v>
      </c>
    </row>
    <row r="113" spans="1:58" s="281" customFormat="1" ht="21.75" customHeight="1">
      <c r="A113" s="728" t="s">
        <v>217</v>
      </c>
      <c r="B113" s="729" t="s">
        <v>214</v>
      </c>
      <c r="C113" s="546">
        <f t="shared" si="103"/>
        <v>0</v>
      </c>
      <c r="D113" s="546">
        <f t="shared" si="103"/>
        <v>0</v>
      </c>
      <c r="E113" s="275">
        <f t="shared" si="104"/>
        <v>0</v>
      </c>
      <c r="F113" s="275">
        <f t="shared" si="105"/>
        <v>0</v>
      </c>
      <c r="G113" s="275">
        <f t="shared" si="106"/>
        <v>0</v>
      </c>
      <c r="H113" s="275">
        <f t="shared" si="60"/>
        <v>0</v>
      </c>
      <c r="I113" s="275" t="str">
        <f t="shared" si="61"/>
        <v> </v>
      </c>
      <c r="J113" s="275">
        <f t="shared" si="84"/>
        <v>0</v>
      </c>
      <c r="K113" s="275">
        <f t="shared" si="78"/>
        <v>0</v>
      </c>
      <c r="L113" s="276" t="str">
        <f t="shared" si="79"/>
        <v> </v>
      </c>
      <c r="M113" s="467">
        <f t="shared" si="90"/>
        <v>0</v>
      </c>
      <c r="N113" s="467">
        <f t="shared" si="90"/>
        <v>0</v>
      </c>
      <c r="O113" s="278">
        <f t="shared" si="100"/>
        <v>0</v>
      </c>
      <c r="P113" s="278">
        <f t="shared" si="70"/>
        <v>0</v>
      </c>
      <c r="Q113" s="278">
        <f t="shared" si="63"/>
        <v>0</v>
      </c>
      <c r="R113" s="278">
        <f t="shared" si="72"/>
        <v>0</v>
      </c>
      <c r="S113" s="278" t="str">
        <f t="shared" si="73"/>
        <v> </v>
      </c>
      <c r="T113" s="275">
        <f t="shared" si="97"/>
        <v>0</v>
      </c>
      <c r="U113" s="279">
        <f t="shared" si="98"/>
        <v>0</v>
      </c>
      <c r="V113" s="276" t="str">
        <f t="shared" si="91"/>
        <v> </v>
      </c>
      <c r="W113" s="639"/>
      <c r="X113" s="626"/>
      <c r="Y113" s="457"/>
      <c r="Z113" s="467">
        <f t="shared" si="64"/>
        <v>0</v>
      </c>
      <c r="AA113" s="278"/>
      <c r="AB113" s="278">
        <f t="shared" si="77"/>
        <v>0</v>
      </c>
      <c r="AC113" s="278" t="str">
        <f t="shared" si="76"/>
        <v> </v>
      </c>
      <c r="AD113" s="278"/>
      <c r="AE113" s="278">
        <f t="shared" si="92"/>
        <v>0</v>
      </c>
      <c r="AF113" s="280" t="str">
        <f t="shared" si="93"/>
        <v> </v>
      </c>
      <c r="AG113" s="612"/>
      <c r="AH113" s="278"/>
      <c r="AI113" s="278"/>
      <c r="AJ113" s="278">
        <f t="shared" si="88"/>
        <v>0</v>
      </c>
      <c r="AK113" s="278" t="str">
        <f t="shared" si="89"/>
        <v> </v>
      </c>
      <c r="AL113" s="278"/>
      <c r="AM113" s="278">
        <f t="shared" si="94"/>
        <v>0</v>
      </c>
      <c r="AN113" s="280" t="str">
        <f t="shared" si="95"/>
        <v> </v>
      </c>
      <c r="AO113" s="277"/>
      <c r="AP113" s="467"/>
      <c r="AQ113" s="278"/>
      <c r="AR113" s="278">
        <f t="shared" si="99"/>
        <v>0</v>
      </c>
      <c r="AS113" s="275" t="str">
        <f t="shared" si="83"/>
        <v> </v>
      </c>
      <c r="AT113" s="278"/>
      <c r="AU113" s="278">
        <f t="shared" si="96"/>
        <v>0</v>
      </c>
      <c r="AV113" s="582" t="str">
        <f t="shared" si="82"/>
        <v> </v>
      </c>
      <c r="AW113" s="639"/>
      <c r="AX113" s="467"/>
      <c r="AY113" s="278"/>
      <c r="AZ113" s="166">
        <f t="shared" si="65"/>
        <v>0</v>
      </c>
      <c r="BA113" s="278"/>
      <c r="BB113" s="275">
        <f t="shared" si="86"/>
        <v>0</v>
      </c>
      <c r="BC113" s="278" t="str">
        <f t="shared" si="42"/>
        <v> </v>
      </c>
      <c r="BD113" s="278"/>
      <c r="BE113" s="278">
        <f t="shared" si="101"/>
        <v>0</v>
      </c>
      <c r="BF113" s="276" t="str">
        <f t="shared" si="102"/>
        <v> </v>
      </c>
    </row>
    <row r="114" spans="1:60" s="8" customFormat="1" ht="20.25" customHeight="1">
      <c r="A114" s="726" t="s">
        <v>69</v>
      </c>
      <c r="B114" s="727" t="s">
        <v>76</v>
      </c>
      <c r="C114" s="545">
        <f>M114+AW114-C115</f>
        <v>6394.8</v>
      </c>
      <c r="D114" s="545">
        <f>N114+AX114-D115</f>
        <v>5392.9</v>
      </c>
      <c r="E114" s="85">
        <f>O114+AY114-E115</f>
        <v>4600.4</v>
      </c>
      <c r="F114" s="85">
        <f>P114+AZ114-F115</f>
        <v>3503.7999999999997</v>
      </c>
      <c r="G114" s="85">
        <f t="shared" si="106"/>
        <v>1096.6</v>
      </c>
      <c r="H114" s="85">
        <f t="shared" si="60"/>
        <v>-792.5</v>
      </c>
      <c r="I114" s="85">
        <f t="shared" si="61"/>
        <v>85.30475254501289</v>
      </c>
      <c r="J114" s="85">
        <f t="shared" si="84"/>
        <v>0</v>
      </c>
      <c r="K114" s="85">
        <f t="shared" si="78"/>
        <v>4600.4</v>
      </c>
      <c r="L114" s="205" t="str">
        <f t="shared" si="79"/>
        <v> </v>
      </c>
      <c r="M114" s="466">
        <f t="shared" si="90"/>
        <v>5607.5</v>
      </c>
      <c r="N114" s="466">
        <f t="shared" si="90"/>
        <v>4488.4</v>
      </c>
      <c r="O114" s="84">
        <f t="shared" si="100"/>
        <v>3773.4</v>
      </c>
      <c r="P114" s="84">
        <f t="shared" si="70"/>
        <v>2780</v>
      </c>
      <c r="Q114" s="84">
        <f t="shared" si="63"/>
        <v>993.4</v>
      </c>
      <c r="R114" s="84">
        <f t="shared" si="72"/>
        <v>-714.9999999999995</v>
      </c>
      <c r="S114" s="84">
        <f t="shared" si="73"/>
        <v>84.07004723286695</v>
      </c>
      <c r="T114" s="85">
        <f t="shared" si="97"/>
        <v>0</v>
      </c>
      <c r="U114" s="116">
        <f t="shared" si="98"/>
        <v>3773.4</v>
      </c>
      <c r="V114" s="205" t="str">
        <f t="shared" si="91"/>
        <v> </v>
      </c>
      <c r="W114" s="638">
        <v>5607.5</v>
      </c>
      <c r="X114" s="625">
        <v>4488.4</v>
      </c>
      <c r="Y114" s="456">
        <v>3773.4</v>
      </c>
      <c r="Z114" s="466">
        <f t="shared" si="64"/>
        <v>2780</v>
      </c>
      <c r="AA114" s="84">
        <v>993.4</v>
      </c>
      <c r="AB114" s="84">
        <f t="shared" si="77"/>
        <v>-714.9999999999995</v>
      </c>
      <c r="AC114" s="84">
        <f t="shared" si="76"/>
        <v>84.07004723286695</v>
      </c>
      <c r="AD114" s="84"/>
      <c r="AE114" s="84">
        <f t="shared" si="92"/>
        <v>3773.4</v>
      </c>
      <c r="AF114" s="245" t="str">
        <f t="shared" si="93"/>
        <v> </v>
      </c>
      <c r="AG114" s="611"/>
      <c r="AH114" s="84"/>
      <c r="AI114" s="84"/>
      <c r="AJ114" s="84">
        <f t="shared" si="88"/>
        <v>0</v>
      </c>
      <c r="AK114" s="84" t="str">
        <f t="shared" si="89"/>
        <v> </v>
      </c>
      <c r="AL114" s="84"/>
      <c r="AM114" s="84">
        <f t="shared" si="94"/>
        <v>0</v>
      </c>
      <c r="AN114" s="245" t="str">
        <f t="shared" si="95"/>
        <v> </v>
      </c>
      <c r="AO114" s="200"/>
      <c r="AP114" s="466"/>
      <c r="AQ114" s="84"/>
      <c r="AR114" s="84">
        <f t="shared" si="99"/>
        <v>0</v>
      </c>
      <c r="AS114" s="85" t="str">
        <f t="shared" si="83"/>
        <v> </v>
      </c>
      <c r="AT114" s="84"/>
      <c r="AU114" s="84">
        <f t="shared" si="96"/>
        <v>0</v>
      </c>
      <c r="AV114" s="581" t="str">
        <f t="shared" si="82"/>
        <v> </v>
      </c>
      <c r="AW114" s="638">
        <v>808</v>
      </c>
      <c r="AX114" s="601">
        <v>919.8</v>
      </c>
      <c r="AY114" s="166">
        <v>842.3</v>
      </c>
      <c r="AZ114" s="166">
        <f t="shared" si="65"/>
        <v>739.0999999999999</v>
      </c>
      <c r="BA114" s="166">
        <v>103.2</v>
      </c>
      <c r="BB114" s="168">
        <f t="shared" si="86"/>
        <v>-77.5</v>
      </c>
      <c r="BC114" s="166">
        <f t="shared" si="42"/>
        <v>91.57425527288541</v>
      </c>
      <c r="BD114" s="84"/>
      <c r="BE114" s="84">
        <f t="shared" si="101"/>
        <v>842.3</v>
      </c>
      <c r="BF114" s="205" t="str">
        <f t="shared" si="102"/>
        <v> </v>
      </c>
      <c r="BH114" s="460"/>
    </row>
    <row r="115" spans="1:58" s="281" customFormat="1" ht="21.75" customHeight="1">
      <c r="A115" s="728" t="s">
        <v>217</v>
      </c>
      <c r="B115" s="729" t="s">
        <v>214</v>
      </c>
      <c r="C115" s="546">
        <f t="shared" si="103"/>
        <v>20.7</v>
      </c>
      <c r="D115" s="546">
        <f t="shared" si="103"/>
        <v>15.3</v>
      </c>
      <c r="E115" s="275">
        <f t="shared" si="104"/>
        <v>15.3</v>
      </c>
      <c r="F115" s="275">
        <f t="shared" si="105"/>
        <v>15.3</v>
      </c>
      <c r="G115" s="275">
        <f t="shared" si="106"/>
        <v>0</v>
      </c>
      <c r="H115" s="275">
        <f t="shared" si="60"/>
        <v>0</v>
      </c>
      <c r="I115" s="275">
        <f t="shared" si="61"/>
        <v>100</v>
      </c>
      <c r="J115" s="275">
        <f t="shared" si="84"/>
        <v>0</v>
      </c>
      <c r="K115" s="275">
        <f t="shared" si="78"/>
        <v>15.3</v>
      </c>
      <c r="L115" s="276" t="str">
        <f t="shared" si="79"/>
        <v> </v>
      </c>
      <c r="M115" s="467">
        <f t="shared" si="90"/>
        <v>0</v>
      </c>
      <c r="N115" s="467">
        <f t="shared" si="90"/>
        <v>15.3</v>
      </c>
      <c r="O115" s="278">
        <f t="shared" si="100"/>
        <v>15.3</v>
      </c>
      <c r="P115" s="278">
        <f t="shared" si="70"/>
        <v>15.3</v>
      </c>
      <c r="Q115" s="278">
        <f t="shared" si="63"/>
        <v>0</v>
      </c>
      <c r="R115" s="278">
        <f t="shared" si="72"/>
        <v>0</v>
      </c>
      <c r="S115" s="278">
        <f t="shared" si="73"/>
        <v>100</v>
      </c>
      <c r="T115" s="275">
        <f t="shared" si="97"/>
        <v>0</v>
      </c>
      <c r="U115" s="279">
        <f t="shared" si="98"/>
        <v>15.3</v>
      </c>
      <c r="V115" s="276" t="str">
        <f t="shared" si="91"/>
        <v> </v>
      </c>
      <c r="W115" s="639"/>
      <c r="X115" s="626">
        <v>15.3</v>
      </c>
      <c r="Y115" s="457">
        <v>15.3</v>
      </c>
      <c r="Z115" s="467">
        <f t="shared" si="64"/>
        <v>15.3</v>
      </c>
      <c r="AA115" s="278"/>
      <c r="AB115" s="278">
        <f t="shared" si="77"/>
        <v>0</v>
      </c>
      <c r="AC115" s="278">
        <f t="shared" si="76"/>
        <v>100</v>
      </c>
      <c r="AD115" s="278"/>
      <c r="AE115" s="278">
        <f t="shared" si="92"/>
        <v>15.3</v>
      </c>
      <c r="AF115" s="280" t="str">
        <f t="shared" si="93"/>
        <v> </v>
      </c>
      <c r="AG115" s="612"/>
      <c r="AH115" s="278"/>
      <c r="AI115" s="278"/>
      <c r="AJ115" s="278">
        <f t="shared" si="88"/>
        <v>0</v>
      </c>
      <c r="AK115" s="278" t="str">
        <f t="shared" si="89"/>
        <v> </v>
      </c>
      <c r="AL115" s="278"/>
      <c r="AM115" s="278">
        <f t="shared" si="94"/>
        <v>0</v>
      </c>
      <c r="AN115" s="280" t="str">
        <f t="shared" si="95"/>
        <v> </v>
      </c>
      <c r="AO115" s="277"/>
      <c r="AP115" s="467"/>
      <c r="AQ115" s="278"/>
      <c r="AR115" s="278">
        <f t="shared" si="99"/>
        <v>0</v>
      </c>
      <c r="AS115" s="275" t="str">
        <f t="shared" si="83"/>
        <v> </v>
      </c>
      <c r="AT115" s="278"/>
      <c r="AU115" s="278">
        <f t="shared" si="96"/>
        <v>0</v>
      </c>
      <c r="AV115" s="582" t="str">
        <f t="shared" si="82"/>
        <v> </v>
      </c>
      <c r="AW115" s="639">
        <v>20.7</v>
      </c>
      <c r="AX115" s="467"/>
      <c r="AY115" s="278"/>
      <c r="AZ115" s="166">
        <f t="shared" si="65"/>
        <v>0</v>
      </c>
      <c r="BA115" s="278"/>
      <c r="BB115" s="275"/>
      <c r="BC115" s="278" t="str">
        <f t="shared" si="42"/>
        <v> </v>
      </c>
      <c r="BD115" s="278"/>
      <c r="BE115" s="278">
        <f t="shared" si="101"/>
        <v>0</v>
      </c>
      <c r="BF115" s="276" t="str">
        <f t="shared" si="102"/>
        <v> </v>
      </c>
    </row>
    <row r="116" spans="1:58" s="8" customFormat="1" ht="22.5" customHeight="1">
      <c r="A116" s="726" t="s">
        <v>78</v>
      </c>
      <c r="B116" s="727" t="s">
        <v>77</v>
      </c>
      <c r="C116" s="545">
        <f>M116+AW116-C117</f>
        <v>270.5</v>
      </c>
      <c r="D116" s="545">
        <f>N116+AX116-D117</f>
        <v>234.60000000000005</v>
      </c>
      <c r="E116" s="85">
        <f>O116+AY116-E117</f>
        <v>172.6</v>
      </c>
      <c r="F116" s="85">
        <f>P116+AZ116-F117</f>
        <v>122.39999999999999</v>
      </c>
      <c r="G116" s="85">
        <f t="shared" si="106"/>
        <v>50.2</v>
      </c>
      <c r="H116" s="85">
        <f t="shared" si="60"/>
        <v>-62.00000000000006</v>
      </c>
      <c r="I116" s="85">
        <f t="shared" si="61"/>
        <v>73.57203751065641</v>
      </c>
      <c r="J116" s="85">
        <f t="shared" si="84"/>
        <v>0</v>
      </c>
      <c r="K116" s="85">
        <f t="shared" si="78"/>
        <v>172.6</v>
      </c>
      <c r="L116" s="205" t="str">
        <f t="shared" si="79"/>
        <v> </v>
      </c>
      <c r="M116" s="466">
        <f t="shared" si="90"/>
        <v>259.8</v>
      </c>
      <c r="N116" s="466">
        <f t="shared" si="90"/>
        <v>197.3</v>
      </c>
      <c r="O116" s="84">
        <f t="shared" si="100"/>
        <v>162.2</v>
      </c>
      <c r="P116" s="84">
        <f t="shared" si="70"/>
        <v>112.1</v>
      </c>
      <c r="Q116" s="84">
        <f t="shared" si="63"/>
        <v>50.1</v>
      </c>
      <c r="R116" s="84">
        <f t="shared" si="72"/>
        <v>-35.10000000000002</v>
      </c>
      <c r="S116" s="84">
        <f t="shared" si="73"/>
        <v>82.20983274201721</v>
      </c>
      <c r="T116" s="85">
        <f t="shared" si="97"/>
        <v>0</v>
      </c>
      <c r="U116" s="116">
        <f t="shared" si="98"/>
        <v>162.2</v>
      </c>
      <c r="V116" s="205" t="str">
        <f t="shared" si="91"/>
        <v> </v>
      </c>
      <c r="W116" s="638">
        <v>259.8</v>
      </c>
      <c r="X116" s="625">
        <v>197.3</v>
      </c>
      <c r="Y116" s="456">
        <v>162.2</v>
      </c>
      <c r="Z116" s="466">
        <f t="shared" si="64"/>
        <v>112.1</v>
      </c>
      <c r="AA116" s="84">
        <v>50.1</v>
      </c>
      <c r="AB116" s="84">
        <f t="shared" si="77"/>
        <v>-35.10000000000002</v>
      </c>
      <c r="AC116" s="84">
        <f t="shared" si="76"/>
        <v>82.20983274201721</v>
      </c>
      <c r="AD116" s="84"/>
      <c r="AE116" s="84">
        <f t="shared" si="92"/>
        <v>162.2</v>
      </c>
      <c r="AF116" s="245" t="str">
        <f t="shared" si="93"/>
        <v> </v>
      </c>
      <c r="AG116" s="611"/>
      <c r="AH116" s="84"/>
      <c r="AI116" s="84"/>
      <c r="AJ116" s="84">
        <f t="shared" si="88"/>
        <v>0</v>
      </c>
      <c r="AK116" s="84" t="str">
        <f t="shared" si="89"/>
        <v> </v>
      </c>
      <c r="AL116" s="84"/>
      <c r="AM116" s="84">
        <f t="shared" si="94"/>
        <v>0</v>
      </c>
      <c r="AN116" s="245" t="str">
        <f t="shared" si="95"/>
        <v> </v>
      </c>
      <c r="AO116" s="200"/>
      <c r="AP116" s="466"/>
      <c r="AQ116" s="84"/>
      <c r="AR116" s="84">
        <f t="shared" si="99"/>
        <v>0</v>
      </c>
      <c r="AS116" s="85" t="str">
        <f t="shared" si="83"/>
        <v> </v>
      </c>
      <c r="AT116" s="84"/>
      <c r="AU116" s="84">
        <f t="shared" si="96"/>
        <v>0</v>
      </c>
      <c r="AV116" s="581" t="str">
        <f t="shared" si="82"/>
        <v> </v>
      </c>
      <c r="AW116" s="638">
        <v>11.7</v>
      </c>
      <c r="AX116" s="601">
        <v>69.4</v>
      </c>
      <c r="AY116" s="166">
        <v>30.6</v>
      </c>
      <c r="AZ116" s="166">
        <f t="shared" si="65"/>
        <v>30.5</v>
      </c>
      <c r="BA116" s="166">
        <v>0.1</v>
      </c>
      <c r="BB116" s="166">
        <f t="shared" si="86"/>
        <v>-38.800000000000004</v>
      </c>
      <c r="BC116" s="166">
        <f t="shared" si="42"/>
        <v>44.092219020172905</v>
      </c>
      <c r="BD116" s="84"/>
      <c r="BE116" s="84">
        <f t="shared" si="101"/>
        <v>30.6</v>
      </c>
      <c r="BF116" s="205" t="str">
        <f t="shared" si="102"/>
        <v> </v>
      </c>
    </row>
    <row r="117" spans="1:58" s="281" customFormat="1" ht="21.75" customHeight="1">
      <c r="A117" s="728" t="s">
        <v>217</v>
      </c>
      <c r="B117" s="729" t="s">
        <v>214</v>
      </c>
      <c r="C117" s="546">
        <f t="shared" si="103"/>
        <v>1</v>
      </c>
      <c r="D117" s="546">
        <f t="shared" si="103"/>
        <v>32.1</v>
      </c>
      <c r="E117" s="275">
        <f t="shared" si="104"/>
        <v>20.2</v>
      </c>
      <c r="F117" s="275">
        <f t="shared" si="105"/>
        <v>20.2</v>
      </c>
      <c r="G117" s="275">
        <f t="shared" si="106"/>
        <v>0</v>
      </c>
      <c r="H117" s="275">
        <f t="shared" si="60"/>
        <v>-11.900000000000002</v>
      </c>
      <c r="I117" s="275">
        <f t="shared" si="61"/>
        <v>62.928348909657316</v>
      </c>
      <c r="J117" s="275">
        <f t="shared" si="84"/>
        <v>0</v>
      </c>
      <c r="K117" s="275">
        <f t="shared" si="78"/>
        <v>20.2</v>
      </c>
      <c r="L117" s="276" t="str">
        <f t="shared" si="79"/>
        <v> </v>
      </c>
      <c r="M117" s="467">
        <f t="shared" si="90"/>
        <v>1</v>
      </c>
      <c r="N117" s="467">
        <f t="shared" si="90"/>
        <v>32.1</v>
      </c>
      <c r="O117" s="278">
        <f t="shared" si="100"/>
        <v>20.2</v>
      </c>
      <c r="P117" s="278">
        <f t="shared" si="70"/>
        <v>20.2</v>
      </c>
      <c r="Q117" s="278">
        <f t="shared" si="63"/>
        <v>0</v>
      </c>
      <c r="R117" s="278">
        <f t="shared" si="72"/>
        <v>-11.900000000000002</v>
      </c>
      <c r="S117" s="278">
        <f t="shared" si="73"/>
        <v>62.928348909657316</v>
      </c>
      <c r="T117" s="275">
        <f t="shared" si="97"/>
        <v>0</v>
      </c>
      <c r="U117" s="279">
        <f t="shared" si="98"/>
        <v>20.2</v>
      </c>
      <c r="V117" s="276" t="str">
        <f t="shared" si="91"/>
        <v> </v>
      </c>
      <c r="W117" s="639">
        <v>1</v>
      </c>
      <c r="X117" s="825">
        <v>32.1</v>
      </c>
      <c r="Y117" s="457">
        <v>20.2</v>
      </c>
      <c r="Z117" s="467">
        <f t="shared" si="64"/>
        <v>20.2</v>
      </c>
      <c r="AA117" s="278"/>
      <c r="AB117" s="278">
        <f t="shared" si="77"/>
        <v>-11.900000000000002</v>
      </c>
      <c r="AC117" s="278">
        <f t="shared" si="76"/>
        <v>62.928348909657316</v>
      </c>
      <c r="AD117" s="278"/>
      <c r="AE117" s="278">
        <f t="shared" si="92"/>
        <v>20.2</v>
      </c>
      <c r="AF117" s="280" t="str">
        <f t="shared" si="93"/>
        <v> </v>
      </c>
      <c r="AG117" s="612"/>
      <c r="AH117" s="278"/>
      <c r="AI117" s="278"/>
      <c r="AJ117" s="278">
        <f t="shared" si="88"/>
        <v>0</v>
      </c>
      <c r="AK117" s="278" t="str">
        <f t="shared" si="89"/>
        <v> </v>
      </c>
      <c r="AL117" s="278"/>
      <c r="AM117" s="278">
        <f t="shared" si="94"/>
        <v>0</v>
      </c>
      <c r="AN117" s="280" t="str">
        <f t="shared" si="95"/>
        <v> </v>
      </c>
      <c r="AO117" s="277"/>
      <c r="AP117" s="467"/>
      <c r="AQ117" s="278"/>
      <c r="AR117" s="278">
        <f t="shared" si="99"/>
        <v>0</v>
      </c>
      <c r="AS117" s="275" t="str">
        <f t="shared" si="83"/>
        <v> </v>
      </c>
      <c r="AT117" s="278"/>
      <c r="AU117" s="278">
        <f t="shared" si="96"/>
        <v>0</v>
      </c>
      <c r="AV117" s="582" t="str">
        <f t="shared" si="82"/>
        <v> </v>
      </c>
      <c r="AW117" s="639"/>
      <c r="AX117" s="467"/>
      <c r="AY117" s="278"/>
      <c r="AZ117" s="166">
        <f t="shared" si="65"/>
        <v>0</v>
      </c>
      <c r="BA117" s="278"/>
      <c r="BB117" s="275"/>
      <c r="BC117" s="278"/>
      <c r="BD117" s="278"/>
      <c r="BE117" s="278">
        <f t="shared" si="101"/>
        <v>0</v>
      </c>
      <c r="BF117" s="276" t="str">
        <f t="shared" si="102"/>
        <v> </v>
      </c>
    </row>
    <row r="118" spans="1:58" s="8" customFormat="1" ht="32.25" customHeight="1">
      <c r="A118" s="726" t="s">
        <v>80</v>
      </c>
      <c r="B118" s="727" t="s">
        <v>79</v>
      </c>
      <c r="C118" s="545">
        <f>M118+AW118-C119</f>
        <v>1229.3</v>
      </c>
      <c r="D118" s="545">
        <f>N118+AX118-D119</f>
        <v>1541.2999999999997</v>
      </c>
      <c r="E118" s="85">
        <f>O118+AY118-E119</f>
        <v>1143.4</v>
      </c>
      <c r="F118" s="85">
        <f>P118+AZ118-F119</f>
        <v>928.3999999999999</v>
      </c>
      <c r="G118" s="85">
        <f t="shared" si="106"/>
        <v>215</v>
      </c>
      <c r="H118" s="85">
        <f t="shared" si="60"/>
        <v>-397.89999999999964</v>
      </c>
      <c r="I118" s="85">
        <f t="shared" si="61"/>
        <v>74.1841302796341</v>
      </c>
      <c r="J118" s="85">
        <f t="shared" si="84"/>
        <v>0</v>
      </c>
      <c r="K118" s="85">
        <f t="shared" si="78"/>
        <v>1143.4</v>
      </c>
      <c r="L118" s="205" t="str">
        <f t="shared" si="79"/>
        <v> </v>
      </c>
      <c r="M118" s="466">
        <f t="shared" si="90"/>
        <v>484.8</v>
      </c>
      <c r="N118" s="466">
        <f t="shared" si="90"/>
        <v>443.9</v>
      </c>
      <c r="O118" s="84">
        <f t="shared" si="100"/>
        <v>379.7</v>
      </c>
      <c r="P118" s="84">
        <f t="shared" si="70"/>
        <v>265.4</v>
      </c>
      <c r="Q118" s="84">
        <f t="shared" si="63"/>
        <v>114.3</v>
      </c>
      <c r="R118" s="84">
        <f t="shared" si="72"/>
        <v>-64.19999999999999</v>
      </c>
      <c r="S118" s="84">
        <f t="shared" si="73"/>
        <v>85.53728317188556</v>
      </c>
      <c r="T118" s="85">
        <f t="shared" si="97"/>
        <v>0</v>
      </c>
      <c r="U118" s="116">
        <f t="shared" si="98"/>
        <v>379.7</v>
      </c>
      <c r="V118" s="205" t="str">
        <f t="shared" si="91"/>
        <v> </v>
      </c>
      <c r="W118" s="638">
        <v>484.8</v>
      </c>
      <c r="X118" s="625">
        <v>443.9</v>
      </c>
      <c r="Y118" s="456">
        <v>379.7</v>
      </c>
      <c r="Z118" s="466">
        <f t="shared" si="64"/>
        <v>265.4</v>
      </c>
      <c r="AA118" s="84">
        <v>114.3</v>
      </c>
      <c r="AB118" s="84">
        <f t="shared" si="77"/>
        <v>-64.19999999999999</v>
      </c>
      <c r="AC118" s="84">
        <f t="shared" si="76"/>
        <v>85.53728317188556</v>
      </c>
      <c r="AD118" s="84"/>
      <c r="AE118" s="84">
        <f t="shared" si="92"/>
        <v>379.7</v>
      </c>
      <c r="AF118" s="245" t="str">
        <f t="shared" si="93"/>
        <v> </v>
      </c>
      <c r="AG118" s="611"/>
      <c r="AH118" s="84"/>
      <c r="AI118" s="84"/>
      <c r="AJ118" s="84">
        <f t="shared" si="88"/>
        <v>0</v>
      </c>
      <c r="AK118" s="84" t="str">
        <f t="shared" si="89"/>
        <v> </v>
      </c>
      <c r="AL118" s="84"/>
      <c r="AM118" s="84">
        <f t="shared" si="94"/>
        <v>0</v>
      </c>
      <c r="AN118" s="245" t="str">
        <f t="shared" si="95"/>
        <v> </v>
      </c>
      <c r="AO118" s="200"/>
      <c r="AP118" s="466"/>
      <c r="AQ118" s="84"/>
      <c r="AR118" s="84">
        <f t="shared" si="99"/>
        <v>0</v>
      </c>
      <c r="AS118" s="85" t="str">
        <f t="shared" si="83"/>
        <v> </v>
      </c>
      <c r="AT118" s="84"/>
      <c r="AU118" s="84">
        <f t="shared" si="96"/>
        <v>0</v>
      </c>
      <c r="AV118" s="581" t="str">
        <f t="shared" si="82"/>
        <v> </v>
      </c>
      <c r="AW118" s="638">
        <v>744.5</v>
      </c>
      <c r="AX118" s="601">
        <v>1349.8</v>
      </c>
      <c r="AY118" s="166">
        <v>1006</v>
      </c>
      <c r="AZ118" s="166">
        <f t="shared" si="65"/>
        <v>905.3</v>
      </c>
      <c r="BA118" s="166">
        <v>100.7</v>
      </c>
      <c r="BB118" s="169">
        <f t="shared" si="86"/>
        <v>-343.79999999999995</v>
      </c>
      <c r="BC118" s="166">
        <f t="shared" si="42"/>
        <v>74.52955993480515</v>
      </c>
      <c r="BD118" s="84"/>
      <c r="BE118" s="84">
        <f t="shared" si="101"/>
        <v>1006</v>
      </c>
      <c r="BF118" s="205" t="str">
        <f t="shared" si="102"/>
        <v> </v>
      </c>
    </row>
    <row r="119" spans="1:58" s="281" customFormat="1" ht="21.75" customHeight="1">
      <c r="A119" s="728" t="s">
        <v>217</v>
      </c>
      <c r="B119" s="729" t="s">
        <v>214</v>
      </c>
      <c r="C119" s="546">
        <f t="shared" si="103"/>
        <v>0</v>
      </c>
      <c r="D119" s="546">
        <f t="shared" si="103"/>
        <v>252.39999999999998</v>
      </c>
      <c r="E119" s="275">
        <f t="shared" si="104"/>
        <v>242.3</v>
      </c>
      <c r="F119" s="275">
        <f t="shared" si="105"/>
        <v>242.3</v>
      </c>
      <c r="G119" s="275">
        <f t="shared" si="106"/>
        <v>0</v>
      </c>
      <c r="H119" s="275">
        <f t="shared" si="60"/>
        <v>-10.099999999999966</v>
      </c>
      <c r="I119" s="275">
        <f t="shared" si="61"/>
        <v>95.99841521394613</v>
      </c>
      <c r="J119" s="275">
        <f t="shared" si="84"/>
        <v>0</v>
      </c>
      <c r="K119" s="275">
        <f t="shared" si="78"/>
        <v>242.3</v>
      </c>
      <c r="L119" s="276" t="str">
        <f t="shared" si="79"/>
        <v> </v>
      </c>
      <c r="M119" s="612">
        <f t="shared" si="90"/>
        <v>0</v>
      </c>
      <c r="N119" s="612">
        <f t="shared" si="90"/>
        <v>250.2</v>
      </c>
      <c r="O119" s="278">
        <f t="shared" si="100"/>
        <v>240.9</v>
      </c>
      <c r="P119" s="278">
        <f t="shared" si="70"/>
        <v>240.9</v>
      </c>
      <c r="Q119" s="278">
        <f t="shared" si="63"/>
        <v>0</v>
      </c>
      <c r="R119" s="278">
        <f t="shared" si="72"/>
        <v>-9.299999999999983</v>
      </c>
      <c r="S119" s="278">
        <f t="shared" si="73"/>
        <v>96.28297362110312</v>
      </c>
      <c r="T119" s="275">
        <f t="shared" si="97"/>
        <v>0</v>
      </c>
      <c r="U119" s="279">
        <f t="shared" si="98"/>
        <v>240.9</v>
      </c>
      <c r="V119" s="276" t="str">
        <f t="shared" si="91"/>
        <v> </v>
      </c>
      <c r="W119" s="639"/>
      <c r="X119" s="826">
        <v>250.2</v>
      </c>
      <c r="Y119" s="519">
        <v>240.9</v>
      </c>
      <c r="Z119" s="520">
        <f t="shared" si="64"/>
        <v>240.9</v>
      </c>
      <c r="AA119" s="278"/>
      <c r="AB119" s="278">
        <f t="shared" si="77"/>
        <v>-9.299999999999983</v>
      </c>
      <c r="AC119" s="278">
        <f t="shared" si="76"/>
        <v>96.28297362110312</v>
      </c>
      <c r="AD119" s="278"/>
      <c r="AE119" s="278">
        <f t="shared" si="92"/>
        <v>240.9</v>
      </c>
      <c r="AF119" s="280" t="str">
        <f t="shared" si="93"/>
        <v> </v>
      </c>
      <c r="AG119" s="612"/>
      <c r="AH119" s="278"/>
      <c r="AI119" s="278"/>
      <c r="AJ119" s="278">
        <f t="shared" si="88"/>
        <v>0</v>
      </c>
      <c r="AK119" s="278" t="str">
        <f t="shared" si="89"/>
        <v> </v>
      </c>
      <c r="AL119" s="278"/>
      <c r="AM119" s="278">
        <f t="shared" si="94"/>
        <v>0</v>
      </c>
      <c r="AN119" s="280" t="str">
        <f t="shared" si="95"/>
        <v> </v>
      </c>
      <c r="AO119" s="277"/>
      <c r="AP119" s="467"/>
      <c r="AQ119" s="278"/>
      <c r="AR119" s="278">
        <f t="shared" si="99"/>
        <v>0</v>
      </c>
      <c r="AS119" s="275" t="str">
        <f t="shared" si="83"/>
        <v> </v>
      </c>
      <c r="AT119" s="278"/>
      <c r="AU119" s="278">
        <f t="shared" si="96"/>
        <v>0</v>
      </c>
      <c r="AV119" s="582" t="str">
        <f t="shared" si="82"/>
        <v> </v>
      </c>
      <c r="AW119" s="639"/>
      <c r="AX119" s="467">
        <v>2.2</v>
      </c>
      <c r="AY119" s="278">
        <v>1.4</v>
      </c>
      <c r="AZ119" s="166">
        <f t="shared" si="65"/>
        <v>1.4</v>
      </c>
      <c r="BA119" s="278"/>
      <c r="BB119" s="275">
        <f t="shared" si="86"/>
        <v>-0.8000000000000003</v>
      </c>
      <c r="BC119" s="278">
        <f t="shared" si="42"/>
        <v>63.636363636363626</v>
      </c>
      <c r="BD119" s="278"/>
      <c r="BE119" s="278">
        <f t="shared" si="101"/>
        <v>1.4</v>
      </c>
      <c r="BF119" s="276" t="str">
        <f t="shared" si="102"/>
        <v> </v>
      </c>
    </row>
    <row r="120" spans="1:58" s="8" customFormat="1" ht="23.25" customHeight="1">
      <c r="A120" s="726" t="s">
        <v>81</v>
      </c>
      <c r="B120" s="727" t="s">
        <v>82</v>
      </c>
      <c r="C120" s="545">
        <f>M120+AW120-C121</f>
        <v>6759.100000000001</v>
      </c>
      <c r="D120" s="545">
        <f>N120+AX120-D121</f>
        <v>6704.7</v>
      </c>
      <c r="E120" s="85">
        <f>O120+AY120-E121</f>
        <v>6505.4</v>
      </c>
      <c r="F120" s="85">
        <f>P120+AZ120-F121</f>
        <v>6423.100000000001</v>
      </c>
      <c r="G120" s="85">
        <f t="shared" si="106"/>
        <v>82.3</v>
      </c>
      <c r="H120" s="85">
        <f t="shared" si="60"/>
        <v>-199.30000000000018</v>
      </c>
      <c r="I120" s="85">
        <f t="shared" si="61"/>
        <v>97.02745835011261</v>
      </c>
      <c r="J120" s="85">
        <f t="shared" si="84"/>
        <v>0</v>
      </c>
      <c r="K120" s="85">
        <f t="shared" si="78"/>
        <v>6505.4</v>
      </c>
      <c r="L120" s="205" t="str">
        <f t="shared" si="79"/>
        <v> </v>
      </c>
      <c r="M120" s="611">
        <f>W120+AG120+AO120-M122</f>
        <v>6674.800000000001</v>
      </c>
      <c r="N120" s="611">
        <f>X120+AH120+AP120-N122</f>
        <v>6600.099999999999</v>
      </c>
      <c r="O120" s="84">
        <f>Y120+AI120+AQ120-O122</f>
        <v>6428.2</v>
      </c>
      <c r="P120" s="84">
        <f>Z120+AI120+AQ120-P122</f>
        <v>6346.500000000001</v>
      </c>
      <c r="Q120" s="84">
        <f t="shared" si="63"/>
        <v>81.7</v>
      </c>
      <c r="R120" s="84">
        <f t="shared" si="72"/>
        <v>-171.89999999999964</v>
      </c>
      <c r="S120" s="84">
        <f t="shared" si="73"/>
        <v>97.39549400766656</v>
      </c>
      <c r="T120" s="85">
        <f t="shared" si="97"/>
        <v>0</v>
      </c>
      <c r="U120" s="116">
        <f t="shared" si="98"/>
        <v>6428.2</v>
      </c>
      <c r="V120" s="205" t="str">
        <f t="shared" si="91"/>
        <v> </v>
      </c>
      <c r="W120" s="638">
        <v>3408.2</v>
      </c>
      <c r="X120" s="625">
        <v>3333.5</v>
      </c>
      <c r="Y120" s="456">
        <v>3267.5</v>
      </c>
      <c r="Z120" s="466">
        <f t="shared" si="64"/>
        <v>3185.8</v>
      </c>
      <c r="AA120" s="84">
        <v>81.7</v>
      </c>
      <c r="AB120" s="84">
        <f t="shared" si="77"/>
        <v>-66</v>
      </c>
      <c r="AC120" s="84">
        <f t="shared" si="76"/>
        <v>98.02009899505025</v>
      </c>
      <c r="AD120" s="84"/>
      <c r="AE120" s="84">
        <f t="shared" si="92"/>
        <v>3267.5</v>
      </c>
      <c r="AF120" s="245" t="str">
        <f t="shared" si="93"/>
        <v> </v>
      </c>
      <c r="AG120" s="611"/>
      <c r="AH120" s="84"/>
      <c r="AI120" s="84"/>
      <c r="AJ120" s="84">
        <f t="shared" si="88"/>
        <v>0</v>
      </c>
      <c r="AK120" s="84" t="str">
        <f t="shared" si="89"/>
        <v> </v>
      </c>
      <c r="AL120" s="84"/>
      <c r="AM120" s="84">
        <f t="shared" si="94"/>
        <v>0</v>
      </c>
      <c r="AN120" s="245" t="str">
        <f t="shared" si="95"/>
        <v> </v>
      </c>
      <c r="AO120" s="200">
        <v>5838.5</v>
      </c>
      <c r="AP120" s="466">
        <v>5779.3</v>
      </c>
      <c r="AQ120" s="84">
        <v>5673.4</v>
      </c>
      <c r="AR120" s="84">
        <f t="shared" si="99"/>
        <v>-105.90000000000055</v>
      </c>
      <c r="AS120" s="85">
        <f t="shared" si="83"/>
        <v>98.16759815202532</v>
      </c>
      <c r="AT120" s="84"/>
      <c r="AU120" s="84">
        <f t="shared" si="96"/>
        <v>5673.4</v>
      </c>
      <c r="AV120" s="581" t="str">
        <f t="shared" si="82"/>
        <v> </v>
      </c>
      <c r="AW120" s="638">
        <v>84.3</v>
      </c>
      <c r="AX120" s="601">
        <v>104.6</v>
      </c>
      <c r="AY120" s="166">
        <v>77.2</v>
      </c>
      <c r="AZ120" s="166">
        <f t="shared" si="65"/>
        <v>76.60000000000001</v>
      </c>
      <c r="BA120" s="166">
        <v>0.6</v>
      </c>
      <c r="BB120" s="169">
        <f t="shared" si="86"/>
        <v>-27.39999999999999</v>
      </c>
      <c r="BC120" s="166">
        <f t="shared" si="42"/>
        <v>73.80497131931168</v>
      </c>
      <c r="BD120" s="84"/>
      <c r="BE120" s="84">
        <f t="shared" si="101"/>
        <v>77.2</v>
      </c>
      <c r="BF120" s="205" t="str">
        <f t="shared" si="102"/>
        <v> </v>
      </c>
    </row>
    <row r="121" spans="1:58" s="281" customFormat="1" ht="21.75" customHeight="1">
      <c r="A121" s="728" t="s">
        <v>217</v>
      </c>
      <c r="B121" s="729" t="s">
        <v>214</v>
      </c>
      <c r="C121" s="673"/>
      <c r="D121" s="546">
        <f t="shared" si="103"/>
        <v>0</v>
      </c>
      <c r="E121" s="275">
        <f t="shared" si="104"/>
        <v>0</v>
      </c>
      <c r="F121" s="275">
        <f t="shared" si="105"/>
        <v>0</v>
      </c>
      <c r="G121" s="275">
        <f t="shared" si="106"/>
        <v>0</v>
      </c>
      <c r="H121" s="275">
        <f t="shared" si="60"/>
        <v>0</v>
      </c>
      <c r="I121" s="275" t="str">
        <f t="shared" si="61"/>
        <v> </v>
      </c>
      <c r="J121" s="275">
        <f t="shared" si="84"/>
        <v>0</v>
      </c>
      <c r="K121" s="275">
        <f t="shared" si="78"/>
        <v>0</v>
      </c>
      <c r="L121" s="276" t="str">
        <f t="shared" si="79"/>
        <v> </v>
      </c>
      <c r="M121" s="612">
        <f t="shared" si="90"/>
        <v>0</v>
      </c>
      <c r="N121" s="612">
        <f t="shared" si="90"/>
        <v>0</v>
      </c>
      <c r="O121" s="278">
        <f t="shared" si="100"/>
        <v>0</v>
      </c>
      <c r="P121" s="278">
        <f t="shared" si="70"/>
        <v>0</v>
      </c>
      <c r="Q121" s="278">
        <f t="shared" si="63"/>
        <v>0</v>
      </c>
      <c r="R121" s="278">
        <f t="shared" si="72"/>
        <v>0</v>
      </c>
      <c r="S121" s="278" t="str">
        <f t="shared" si="73"/>
        <v> </v>
      </c>
      <c r="T121" s="275">
        <f t="shared" si="97"/>
        <v>0</v>
      </c>
      <c r="U121" s="279">
        <f t="shared" si="98"/>
        <v>0</v>
      </c>
      <c r="V121" s="276" t="str">
        <f t="shared" si="91"/>
        <v> </v>
      </c>
      <c r="W121" s="639"/>
      <c r="X121" s="626"/>
      <c r="Y121" s="457"/>
      <c r="Z121" s="467">
        <f t="shared" si="64"/>
        <v>0</v>
      </c>
      <c r="AA121" s="278"/>
      <c r="AB121" s="278">
        <f t="shared" si="77"/>
        <v>0</v>
      </c>
      <c r="AC121" s="278" t="str">
        <f t="shared" si="76"/>
        <v> </v>
      </c>
      <c r="AD121" s="278"/>
      <c r="AE121" s="278">
        <f t="shared" si="92"/>
        <v>0</v>
      </c>
      <c r="AF121" s="280" t="str">
        <f t="shared" si="93"/>
        <v> </v>
      </c>
      <c r="AG121" s="612"/>
      <c r="AH121" s="278"/>
      <c r="AI121" s="278"/>
      <c r="AJ121" s="278">
        <f t="shared" si="88"/>
        <v>0</v>
      </c>
      <c r="AK121" s="278" t="str">
        <f t="shared" si="89"/>
        <v> </v>
      </c>
      <c r="AL121" s="278"/>
      <c r="AM121" s="278">
        <f t="shared" si="94"/>
        <v>0</v>
      </c>
      <c r="AN121" s="280" t="str">
        <f t="shared" si="95"/>
        <v> </v>
      </c>
      <c r="AO121" s="277"/>
      <c r="AP121" s="467"/>
      <c r="AQ121" s="278"/>
      <c r="AR121" s="278">
        <f t="shared" si="99"/>
        <v>0</v>
      </c>
      <c r="AS121" s="275" t="str">
        <f t="shared" si="83"/>
        <v> </v>
      </c>
      <c r="AT121" s="278"/>
      <c r="AU121" s="278">
        <f t="shared" si="96"/>
        <v>0</v>
      </c>
      <c r="AV121" s="582" t="str">
        <f t="shared" si="82"/>
        <v> </v>
      </c>
      <c r="AW121" s="639"/>
      <c r="AX121" s="467"/>
      <c r="AY121" s="278"/>
      <c r="AZ121" s="166">
        <f t="shared" si="65"/>
        <v>0</v>
      </c>
      <c r="BA121" s="278"/>
      <c r="BB121" s="275"/>
      <c r="BC121" s="278"/>
      <c r="BD121" s="278"/>
      <c r="BE121" s="278">
        <f t="shared" si="101"/>
        <v>0</v>
      </c>
      <c r="BF121" s="276" t="str">
        <f t="shared" si="102"/>
        <v> </v>
      </c>
    </row>
    <row r="122" spans="1:58" s="281" customFormat="1" ht="21.75" customHeight="1">
      <c r="A122" s="728" t="s">
        <v>216</v>
      </c>
      <c r="B122" s="729" t="s">
        <v>215</v>
      </c>
      <c r="C122" s="546">
        <f t="shared" si="103"/>
        <v>2571.9</v>
      </c>
      <c r="D122" s="546">
        <f t="shared" si="103"/>
        <v>2512.7</v>
      </c>
      <c r="E122" s="275">
        <f t="shared" si="104"/>
        <v>2512.7</v>
      </c>
      <c r="F122" s="275">
        <f t="shared" si="105"/>
        <v>2512.7</v>
      </c>
      <c r="G122" s="275">
        <f t="shared" si="106"/>
        <v>0</v>
      </c>
      <c r="H122" s="275">
        <f t="shared" si="60"/>
        <v>0</v>
      </c>
      <c r="I122" s="275">
        <f t="shared" si="61"/>
        <v>100</v>
      </c>
      <c r="J122" s="275">
        <f t="shared" si="84"/>
        <v>0</v>
      </c>
      <c r="K122" s="275">
        <f t="shared" si="78"/>
        <v>2512.7</v>
      </c>
      <c r="L122" s="276" t="str">
        <f t="shared" si="79"/>
        <v> </v>
      </c>
      <c r="M122" s="612">
        <f>W122+AG122+AO122</f>
        <v>2571.9</v>
      </c>
      <c r="N122" s="612">
        <f>X122+AH122+AP122</f>
        <v>2512.7</v>
      </c>
      <c r="O122" s="278">
        <f>Y122+AI122+AQ122</f>
        <v>2512.7</v>
      </c>
      <c r="P122" s="278">
        <f t="shared" si="70"/>
        <v>2512.7</v>
      </c>
      <c r="Q122" s="278">
        <f t="shared" si="63"/>
        <v>0</v>
      </c>
      <c r="R122" s="278">
        <f t="shared" si="72"/>
        <v>0</v>
      </c>
      <c r="S122" s="278">
        <f t="shared" si="73"/>
        <v>100</v>
      </c>
      <c r="T122" s="275">
        <f>AD122+AL122+AT122</f>
        <v>0</v>
      </c>
      <c r="U122" s="279">
        <f>O122-T122</f>
        <v>2512.7</v>
      </c>
      <c r="V122" s="276" t="str">
        <f>IF(T122&lt;&gt;0,IF(O122/T122*100&lt;0,"&lt;0",IF(O122/T122*100&gt;200,"&gt;200",O122/T122*100))," ")</f>
        <v> </v>
      </c>
      <c r="W122" s="639">
        <v>2571.9</v>
      </c>
      <c r="X122" s="825">
        <v>2512.7</v>
      </c>
      <c r="Y122" s="519">
        <v>2512.7</v>
      </c>
      <c r="Z122" s="467">
        <f t="shared" si="64"/>
        <v>2512.7</v>
      </c>
      <c r="AA122" s="278"/>
      <c r="AB122" s="278">
        <f t="shared" si="77"/>
        <v>0</v>
      </c>
      <c r="AC122" s="278">
        <f t="shared" si="76"/>
        <v>100</v>
      </c>
      <c r="AD122" s="278"/>
      <c r="AE122" s="278">
        <f>Y122-AD122</f>
        <v>2512.7</v>
      </c>
      <c r="AF122" s="280" t="str">
        <f>IF(AD122&lt;&gt;0,IF(Y122/AD122*100&lt;0,"&lt;0",IF(Y122/AD122*100&gt;200,"&gt;200",Y122/AD122*100))," ")</f>
        <v> </v>
      </c>
      <c r="AG122" s="612"/>
      <c r="AH122" s="278"/>
      <c r="AI122" s="278"/>
      <c r="AJ122" s="278">
        <f>AI122-AH122</f>
        <v>0</v>
      </c>
      <c r="AK122" s="278" t="str">
        <f>IF(AH122&lt;&gt;0,IF(AI122/AH122*100&lt;0,"&lt;0",IF(AI122/AH122*100&gt;200,"&gt;200",AI122/AH122*100))," ")</f>
        <v> </v>
      </c>
      <c r="AL122" s="278"/>
      <c r="AM122" s="278">
        <f>AI122-AL122</f>
        <v>0</v>
      </c>
      <c r="AN122" s="280" t="str">
        <f>IF(AL122&lt;&gt;0,IF(AI122/AL122*100&lt;0,"&lt;0",IF(AI122/AL122*100&gt;200,"&gt;200",AI122/AL122*100))," ")</f>
        <v> </v>
      </c>
      <c r="AO122" s="277"/>
      <c r="AP122" s="467"/>
      <c r="AQ122" s="278"/>
      <c r="AR122" s="278">
        <f>AQ122-AP122</f>
        <v>0</v>
      </c>
      <c r="AS122" s="275" t="str">
        <f>IF(AP122&lt;&gt;0,IF(AQ122/AP122*100&lt;0,"&lt;0",IF(AQ122/AP122*100&gt;200,"&gt;200",AQ122/AP122*100))," ")</f>
        <v> </v>
      </c>
      <c r="AT122" s="278"/>
      <c r="AU122" s="278">
        <f>AQ122-AT122</f>
        <v>0</v>
      </c>
      <c r="AV122" s="582" t="str">
        <f>IF(AT122&lt;&gt;0,IF(AQ122/AT122*100&lt;0,"&lt;0",IF(AQ122/AT122*100&gt;200,"&gt;200",AQ122/AT122*100))," ")</f>
        <v> </v>
      </c>
      <c r="AW122" s="639"/>
      <c r="AX122" s="467"/>
      <c r="AY122" s="278"/>
      <c r="AZ122" s="166">
        <f t="shared" si="65"/>
        <v>0</v>
      </c>
      <c r="BA122" s="278"/>
      <c r="BB122" s="275"/>
      <c r="BC122" s="278"/>
      <c r="BD122" s="278"/>
      <c r="BE122" s="278">
        <f t="shared" si="101"/>
        <v>0</v>
      </c>
      <c r="BF122" s="276" t="str">
        <f t="shared" si="102"/>
        <v> </v>
      </c>
    </row>
    <row r="123" spans="1:58" s="8" customFormat="1" ht="21" customHeight="1">
      <c r="A123" s="726" t="s">
        <v>84</v>
      </c>
      <c r="B123" s="727" t="s">
        <v>83</v>
      </c>
      <c r="C123" s="545">
        <f>M123+AW123-C124</f>
        <v>1263.7</v>
      </c>
      <c r="D123" s="545">
        <f>N123+AX123-D124</f>
        <v>1347.3</v>
      </c>
      <c r="E123" s="85">
        <f>O123+AY123-E124</f>
        <v>1177.2</v>
      </c>
      <c r="F123" s="85">
        <f>P123+AZ123-F124</f>
        <v>1169.7</v>
      </c>
      <c r="G123" s="85">
        <f t="shared" si="106"/>
        <v>7.5</v>
      </c>
      <c r="H123" s="85">
        <f t="shared" si="60"/>
        <v>-170.0999999999999</v>
      </c>
      <c r="I123" s="85">
        <f t="shared" si="61"/>
        <v>87.374749498998</v>
      </c>
      <c r="J123" s="85">
        <f t="shared" si="84"/>
        <v>0</v>
      </c>
      <c r="K123" s="85">
        <f t="shared" si="78"/>
        <v>1177.2</v>
      </c>
      <c r="L123" s="205" t="str">
        <f t="shared" si="79"/>
        <v> </v>
      </c>
      <c r="M123" s="611">
        <f t="shared" si="90"/>
        <v>682.9</v>
      </c>
      <c r="N123" s="611">
        <f t="shared" si="90"/>
        <v>662.5</v>
      </c>
      <c r="O123" s="84">
        <f t="shared" si="100"/>
        <v>629.7</v>
      </c>
      <c r="P123" s="84">
        <f t="shared" si="70"/>
        <v>629.7</v>
      </c>
      <c r="Q123" s="84">
        <f t="shared" si="63"/>
        <v>0</v>
      </c>
      <c r="R123" s="84">
        <f t="shared" si="72"/>
        <v>-32.799999999999955</v>
      </c>
      <c r="S123" s="84">
        <f t="shared" si="73"/>
        <v>95.0490566037736</v>
      </c>
      <c r="T123" s="85">
        <f t="shared" si="97"/>
        <v>0</v>
      </c>
      <c r="U123" s="116">
        <f t="shared" si="98"/>
        <v>629.7</v>
      </c>
      <c r="V123" s="205" t="str">
        <f t="shared" si="91"/>
        <v> </v>
      </c>
      <c r="W123" s="638">
        <v>682.9</v>
      </c>
      <c r="X123" s="625">
        <v>662.5</v>
      </c>
      <c r="Y123" s="456">
        <v>629.7</v>
      </c>
      <c r="Z123" s="466">
        <f t="shared" si="64"/>
        <v>629.7</v>
      </c>
      <c r="AA123" s="84"/>
      <c r="AB123" s="84">
        <f t="shared" si="77"/>
        <v>-32.799999999999955</v>
      </c>
      <c r="AC123" s="84">
        <f t="shared" si="76"/>
        <v>95.0490566037736</v>
      </c>
      <c r="AD123" s="84"/>
      <c r="AE123" s="84">
        <f t="shared" si="92"/>
        <v>629.7</v>
      </c>
      <c r="AF123" s="245" t="str">
        <f t="shared" si="93"/>
        <v> </v>
      </c>
      <c r="AG123" s="611"/>
      <c r="AH123" s="84"/>
      <c r="AI123" s="84"/>
      <c r="AJ123" s="84">
        <f t="shared" si="88"/>
        <v>0</v>
      </c>
      <c r="AK123" s="84" t="str">
        <f t="shared" si="89"/>
        <v> </v>
      </c>
      <c r="AL123" s="84"/>
      <c r="AM123" s="84">
        <f t="shared" si="94"/>
        <v>0</v>
      </c>
      <c r="AN123" s="245" t="str">
        <f t="shared" si="95"/>
        <v> </v>
      </c>
      <c r="AO123" s="200"/>
      <c r="AP123" s="466"/>
      <c r="AQ123" s="84"/>
      <c r="AR123" s="84">
        <f t="shared" si="99"/>
        <v>0</v>
      </c>
      <c r="AS123" s="85" t="str">
        <f t="shared" si="83"/>
        <v> </v>
      </c>
      <c r="AT123" s="84"/>
      <c r="AU123" s="84">
        <f t="shared" si="96"/>
        <v>0</v>
      </c>
      <c r="AV123" s="581" t="str">
        <f t="shared" si="82"/>
        <v> </v>
      </c>
      <c r="AW123" s="638">
        <v>735</v>
      </c>
      <c r="AX123" s="601">
        <v>839</v>
      </c>
      <c r="AY123" s="166">
        <v>701.7</v>
      </c>
      <c r="AZ123" s="166">
        <f t="shared" si="65"/>
        <v>694.2</v>
      </c>
      <c r="BA123" s="166">
        <v>7.5</v>
      </c>
      <c r="BB123" s="169">
        <f t="shared" si="86"/>
        <v>-137.29999999999995</v>
      </c>
      <c r="BC123" s="166">
        <f t="shared" si="42"/>
        <v>83.63528009535162</v>
      </c>
      <c r="BD123" s="84"/>
      <c r="BE123" s="84">
        <f t="shared" si="101"/>
        <v>701.7</v>
      </c>
      <c r="BF123" s="205" t="str">
        <f t="shared" si="102"/>
        <v> </v>
      </c>
    </row>
    <row r="124" spans="1:58" s="281" customFormat="1" ht="21.75" customHeight="1">
      <c r="A124" s="728" t="s">
        <v>217</v>
      </c>
      <c r="B124" s="729" t="s">
        <v>214</v>
      </c>
      <c r="C124" s="546">
        <f t="shared" si="103"/>
        <v>154.2</v>
      </c>
      <c r="D124" s="546">
        <f t="shared" si="103"/>
        <v>154.2</v>
      </c>
      <c r="E124" s="275">
        <f t="shared" si="104"/>
        <v>154.2</v>
      </c>
      <c r="F124" s="275">
        <f t="shared" si="105"/>
        <v>154.2</v>
      </c>
      <c r="G124" s="275">
        <f t="shared" si="106"/>
        <v>0</v>
      </c>
      <c r="H124" s="275">
        <f t="shared" si="60"/>
        <v>0</v>
      </c>
      <c r="I124" s="275">
        <f t="shared" si="61"/>
        <v>100</v>
      </c>
      <c r="J124" s="275">
        <f t="shared" si="84"/>
        <v>0</v>
      </c>
      <c r="K124" s="275">
        <f t="shared" si="78"/>
        <v>154.2</v>
      </c>
      <c r="L124" s="276" t="str">
        <f t="shared" si="79"/>
        <v> </v>
      </c>
      <c r="M124" s="612">
        <f t="shared" si="90"/>
        <v>154.2</v>
      </c>
      <c r="N124" s="612">
        <f t="shared" si="90"/>
        <v>154.2</v>
      </c>
      <c r="O124" s="278">
        <f t="shared" si="100"/>
        <v>154.2</v>
      </c>
      <c r="P124" s="278">
        <f t="shared" si="70"/>
        <v>154.2</v>
      </c>
      <c r="Q124" s="278">
        <f t="shared" si="63"/>
        <v>0</v>
      </c>
      <c r="R124" s="278">
        <f t="shared" si="72"/>
        <v>0</v>
      </c>
      <c r="S124" s="278">
        <f t="shared" si="73"/>
        <v>100</v>
      </c>
      <c r="T124" s="275">
        <f t="shared" si="97"/>
        <v>0</v>
      </c>
      <c r="U124" s="279">
        <f t="shared" si="98"/>
        <v>154.2</v>
      </c>
      <c r="V124" s="276" t="str">
        <f t="shared" si="91"/>
        <v> </v>
      </c>
      <c r="W124" s="639">
        <v>154.2</v>
      </c>
      <c r="X124" s="825">
        <v>154.2</v>
      </c>
      <c r="Y124" s="457">
        <v>154.2</v>
      </c>
      <c r="Z124" s="467">
        <f t="shared" si="64"/>
        <v>154.2</v>
      </c>
      <c r="AA124" s="278"/>
      <c r="AB124" s="278">
        <f t="shared" si="77"/>
        <v>0</v>
      </c>
      <c r="AC124" s="278">
        <f t="shared" si="76"/>
        <v>100</v>
      </c>
      <c r="AD124" s="278"/>
      <c r="AE124" s="278">
        <f t="shared" si="92"/>
        <v>154.2</v>
      </c>
      <c r="AF124" s="280" t="str">
        <f t="shared" si="93"/>
        <v> </v>
      </c>
      <c r="AG124" s="612"/>
      <c r="AH124" s="278"/>
      <c r="AI124" s="278"/>
      <c r="AJ124" s="278">
        <f t="shared" si="88"/>
        <v>0</v>
      </c>
      <c r="AK124" s="278" t="str">
        <f t="shared" si="89"/>
        <v> </v>
      </c>
      <c r="AL124" s="278"/>
      <c r="AM124" s="278">
        <f t="shared" si="94"/>
        <v>0</v>
      </c>
      <c r="AN124" s="280" t="str">
        <f t="shared" si="95"/>
        <v> </v>
      </c>
      <c r="AO124" s="277"/>
      <c r="AP124" s="467"/>
      <c r="AQ124" s="278"/>
      <c r="AR124" s="278">
        <f t="shared" si="99"/>
        <v>0</v>
      </c>
      <c r="AS124" s="275" t="str">
        <f t="shared" si="83"/>
        <v> </v>
      </c>
      <c r="AT124" s="278"/>
      <c r="AU124" s="278">
        <f t="shared" si="96"/>
        <v>0</v>
      </c>
      <c r="AV124" s="582" t="str">
        <f t="shared" si="82"/>
        <v> </v>
      </c>
      <c r="AW124" s="639"/>
      <c r="AX124" s="467"/>
      <c r="AY124" s="278"/>
      <c r="AZ124" s="166">
        <f t="shared" si="65"/>
        <v>0</v>
      </c>
      <c r="BA124" s="278"/>
      <c r="BB124" s="275">
        <f t="shared" si="86"/>
        <v>0</v>
      </c>
      <c r="BC124" s="278" t="str">
        <f t="shared" si="42"/>
        <v> </v>
      </c>
      <c r="BD124" s="278"/>
      <c r="BE124" s="278">
        <f t="shared" si="101"/>
        <v>0</v>
      </c>
      <c r="BF124" s="276" t="str">
        <f t="shared" si="102"/>
        <v> </v>
      </c>
    </row>
    <row r="125" spans="1:58" s="8" customFormat="1" ht="23.25" customHeight="1">
      <c r="A125" s="726" t="s">
        <v>86</v>
      </c>
      <c r="B125" s="727" t="s">
        <v>85</v>
      </c>
      <c r="C125" s="545">
        <f>M125+AW125-C126</f>
        <v>15584.4</v>
      </c>
      <c r="D125" s="545">
        <f>N125+AX125-D126</f>
        <v>9294.2</v>
      </c>
      <c r="E125" s="85">
        <f>O125+AY125-E126</f>
        <v>8558.7</v>
      </c>
      <c r="F125" s="85">
        <f>P125+AZ125-F126</f>
        <v>8449.199999999999</v>
      </c>
      <c r="G125" s="85">
        <f t="shared" si="106"/>
        <v>109.7</v>
      </c>
      <c r="H125" s="85">
        <f t="shared" si="60"/>
        <v>-735.5</v>
      </c>
      <c r="I125" s="85">
        <f t="shared" si="61"/>
        <v>92.0864625250156</v>
      </c>
      <c r="J125" s="85">
        <f t="shared" si="84"/>
        <v>0</v>
      </c>
      <c r="K125" s="85">
        <f t="shared" si="78"/>
        <v>8558.7</v>
      </c>
      <c r="L125" s="205" t="str">
        <f t="shared" si="79"/>
        <v> </v>
      </c>
      <c r="M125" s="611">
        <f t="shared" si="90"/>
        <v>8789</v>
      </c>
      <c r="N125" s="611">
        <f t="shared" si="90"/>
        <v>8407.6</v>
      </c>
      <c r="O125" s="84">
        <f t="shared" si="100"/>
        <v>8270.1</v>
      </c>
      <c r="P125" s="84">
        <f t="shared" si="70"/>
        <v>8165.1</v>
      </c>
      <c r="Q125" s="84">
        <f t="shared" si="63"/>
        <v>105</v>
      </c>
      <c r="R125" s="84">
        <f t="shared" si="72"/>
        <v>-137.5</v>
      </c>
      <c r="S125" s="84">
        <f t="shared" si="73"/>
        <v>98.36457490841619</v>
      </c>
      <c r="T125" s="85">
        <f t="shared" si="97"/>
        <v>0</v>
      </c>
      <c r="U125" s="116">
        <f t="shared" si="98"/>
        <v>8270.1</v>
      </c>
      <c r="V125" s="205" t="str">
        <f t="shared" si="91"/>
        <v> </v>
      </c>
      <c r="W125" s="638">
        <v>8789</v>
      </c>
      <c r="X125" s="625">
        <v>8407.6</v>
      </c>
      <c r="Y125" s="456">
        <v>8270.1</v>
      </c>
      <c r="Z125" s="466">
        <f t="shared" si="64"/>
        <v>8165.1</v>
      </c>
      <c r="AA125" s="84">
        <v>105</v>
      </c>
      <c r="AB125" s="84">
        <f t="shared" si="77"/>
        <v>-137.5</v>
      </c>
      <c r="AC125" s="84">
        <f t="shared" si="76"/>
        <v>98.36457490841619</v>
      </c>
      <c r="AD125" s="84"/>
      <c r="AE125" s="84">
        <f t="shared" si="92"/>
        <v>8270.1</v>
      </c>
      <c r="AF125" s="245" t="str">
        <f t="shared" si="93"/>
        <v> </v>
      </c>
      <c r="AG125" s="611"/>
      <c r="AH125" s="84"/>
      <c r="AI125" s="84"/>
      <c r="AJ125" s="84">
        <f t="shared" si="88"/>
        <v>0</v>
      </c>
      <c r="AK125" s="84" t="str">
        <f t="shared" si="89"/>
        <v> </v>
      </c>
      <c r="AL125" s="84"/>
      <c r="AM125" s="84">
        <f t="shared" si="94"/>
        <v>0</v>
      </c>
      <c r="AN125" s="245" t="str">
        <f t="shared" si="95"/>
        <v> </v>
      </c>
      <c r="AO125" s="200"/>
      <c r="AP125" s="466"/>
      <c r="AQ125" s="84"/>
      <c r="AR125" s="84">
        <f t="shared" si="99"/>
        <v>0</v>
      </c>
      <c r="AS125" s="85" t="str">
        <f t="shared" si="83"/>
        <v> </v>
      </c>
      <c r="AT125" s="84"/>
      <c r="AU125" s="84">
        <f t="shared" si="96"/>
        <v>0</v>
      </c>
      <c r="AV125" s="581" t="str">
        <f t="shared" si="82"/>
        <v> </v>
      </c>
      <c r="AW125" s="638">
        <v>6795.4</v>
      </c>
      <c r="AX125" s="601">
        <v>7175.1</v>
      </c>
      <c r="AY125" s="166">
        <v>6572.9</v>
      </c>
      <c r="AZ125" s="166">
        <f t="shared" si="65"/>
        <v>6568.2</v>
      </c>
      <c r="BA125" s="166">
        <v>4.7</v>
      </c>
      <c r="BB125" s="167">
        <f t="shared" si="86"/>
        <v>-602.2000000000007</v>
      </c>
      <c r="BC125" s="166">
        <f aca="true" t="shared" si="107" ref="BC125:BC190">IF(AX125&lt;&gt;0,IF(AY125/AX125*100&lt;0,"&lt;0",IF(AY125/AX125*100&gt;200,"&gt;200",AY125/AX125*100))," ")</f>
        <v>91.60708561553147</v>
      </c>
      <c r="BD125" s="84"/>
      <c r="BE125" s="84">
        <f t="shared" si="101"/>
        <v>6572.9</v>
      </c>
      <c r="BF125" s="205" t="str">
        <f t="shared" si="102"/>
        <v> </v>
      </c>
    </row>
    <row r="126" spans="1:58" s="281" customFormat="1" ht="21.75" customHeight="1">
      <c r="A126" s="728" t="s">
        <v>217</v>
      </c>
      <c r="B126" s="729" t="s">
        <v>214</v>
      </c>
      <c r="C126" s="673"/>
      <c r="D126" s="546">
        <f t="shared" si="103"/>
        <v>6288.5</v>
      </c>
      <c r="E126" s="275">
        <f t="shared" si="104"/>
        <v>6284.3</v>
      </c>
      <c r="F126" s="275">
        <f t="shared" si="105"/>
        <v>6284.1</v>
      </c>
      <c r="G126" s="275">
        <f t="shared" si="106"/>
        <v>0.2</v>
      </c>
      <c r="H126" s="275">
        <f t="shared" si="60"/>
        <v>-4.199999999999818</v>
      </c>
      <c r="I126" s="275">
        <f t="shared" si="61"/>
        <v>99.93321141766718</v>
      </c>
      <c r="J126" s="275">
        <f t="shared" si="84"/>
        <v>0</v>
      </c>
      <c r="K126" s="275">
        <f t="shared" si="78"/>
        <v>6284.3</v>
      </c>
      <c r="L126" s="276" t="str">
        <f t="shared" si="79"/>
        <v> </v>
      </c>
      <c r="M126" s="612">
        <f t="shared" si="90"/>
        <v>6273</v>
      </c>
      <c r="N126" s="612">
        <f t="shared" si="90"/>
        <v>6278.1</v>
      </c>
      <c r="O126" s="278">
        <f t="shared" si="100"/>
        <v>6274.6</v>
      </c>
      <c r="P126" s="278">
        <f t="shared" si="70"/>
        <v>6274.400000000001</v>
      </c>
      <c r="Q126" s="278">
        <f t="shared" si="63"/>
        <v>0.2</v>
      </c>
      <c r="R126" s="278">
        <f t="shared" si="72"/>
        <v>-3.5</v>
      </c>
      <c r="S126" s="278">
        <f t="shared" si="73"/>
        <v>99.94425064908174</v>
      </c>
      <c r="T126" s="275">
        <f t="shared" si="97"/>
        <v>0</v>
      </c>
      <c r="U126" s="279">
        <f t="shared" si="98"/>
        <v>6274.6</v>
      </c>
      <c r="V126" s="276" t="str">
        <f t="shared" si="91"/>
        <v> </v>
      </c>
      <c r="W126" s="639">
        <v>6273</v>
      </c>
      <c r="X126" s="825">
        <v>6278.1</v>
      </c>
      <c r="Y126" s="457">
        <v>6274.6</v>
      </c>
      <c r="Z126" s="467">
        <f t="shared" si="64"/>
        <v>6274.400000000001</v>
      </c>
      <c r="AA126" s="278">
        <v>0.2</v>
      </c>
      <c r="AB126" s="278">
        <f t="shared" si="77"/>
        <v>-3.5</v>
      </c>
      <c r="AC126" s="278">
        <f t="shared" si="76"/>
        <v>99.94425064908174</v>
      </c>
      <c r="AD126" s="278"/>
      <c r="AE126" s="278">
        <f t="shared" si="92"/>
        <v>6274.6</v>
      </c>
      <c r="AF126" s="280" t="str">
        <f t="shared" si="93"/>
        <v> </v>
      </c>
      <c r="AG126" s="612"/>
      <c r="AH126" s="278"/>
      <c r="AI126" s="278"/>
      <c r="AJ126" s="278">
        <f t="shared" si="88"/>
        <v>0</v>
      </c>
      <c r="AK126" s="278" t="str">
        <f t="shared" si="89"/>
        <v> </v>
      </c>
      <c r="AL126" s="278"/>
      <c r="AM126" s="278">
        <f t="shared" si="94"/>
        <v>0</v>
      </c>
      <c r="AN126" s="280" t="str">
        <f t="shared" si="95"/>
        <v> </v>
      </c>
      <c r="AO126" s="277"/>
      <c r="AP126" s="467"/>
      <c r="AQ126" s="278"/>
      <c r="AR126" s="278">
        <f t="shared" si="99"/>
        <v>0</v>
      </c>
      <c r="AS126" s="275" t="str">
        <f t="shared" si="83"/>
        <v> </v>
      </c>
      <c r="AT126" s="278"/>
      <c r="AU126" s="278">
        <f t="shared" si="96"/>
        <v>0</v>
      </c>
      <c r="AV126" s="582" t="str">
        <f t="shared" si="82"/>
        <v> </v>
      </c>
      <c r="AW126" s="639"/>
      <c r="AX126" s="467">
        <v>10.4</v>
      </c>
      <c r="AY126" s="278">
        <v>9.7</v>
      </c>
      <c r="AZ126" s="166">
        <f t="shared" si="65"/>
        <v>9.7</v>
      </c>
      <c r="BA126" s="278"/>
      <c r="BB126" s="275">
        <f t="shared" si="86"/>
        <v>-0.7000000000000011</v>
      </c>
      <c r="BC126" s="278">
        <f t="shared" si="107"/>
        <v>93.26923076923076</v>
      </c>
      <c r="BD126" s="278"/>
      <c r="BE126" s="278">
        <f t="shared" si="101"/>
        <v>9.7</v>
      </c>
      <c r="BF126" s="276" t="str">
        <f t="shared" si="102"/>
        <v> </v>
      </c>
    </row>
    <row r="127" spans="1:58" s="8" customFormat="1" ht="23.25" customHeight="1">
      <c r="A127" s="726" t="s">
        <v>88</v>
      </c>
      <c r="B127" s="727" t="s">
        <v>87</v>
      </c>
      <c r="C127" s="545">
        <f>M127+AW127-C128</f>
        <v>17665.3</v>
      </c>
      <c r="D127" s="545">
        <f>N127+AX127-D128</f>
        <v>17510.100000000002</v>
      </c>
      <c r="E127" s="85">
        <f>O127+AY127-E128</f>
        <v>17262.4</v>
      </c>
      <c r="F127" s="85">
        <f>P127+AZ127-F128</f>
        <v>17254.1</v>
      </c>
      <c r="G127" s="85">
        <f t="shared" si="106"/>
        <v>8.3</v>
      </c>
      <c r="H127" s="85">
        <f t="shared" si="60"/>
        <v>-247.70000000000073</v>
      </c>
      <c r="I127" s="85">
        <f t="shared" si="61"/>
        <v>98.58538786186259</v>
      </c>
      <c r="J127" s="85">
        <f t="shared" si="84"/>
        <v>0</v>
      </c>
      <c r="K127" s="85">
        <f t="shared" si="78"/>
        <v>17262.4</v>
      </c>
      <c r="L127" s="205" t="str">
        <f t="shared" si="79"/>
        <v> </v>
      </c>
      <c r="M127" s="611">
        <f>W127+AG127+AO127-M129</f>
        <v>16724.399999999998</v>
      </c>
      <c r="N127" s="611">
        <f>X127+AH127+AP127-N129</f>
        <v>16787.4</v>
      </c>
      <c r="O127" s="84">
        <f>Y127+AI127+AQ127-O129</f>
        <v>16594.4</v>
      </c>
      <c r="P127" s="84">
        <f>Z127+AI127+AQ127-P129</f>
        <v>16586.6</v>
      </c>
      <c r="Q127" s="84">
        <f t="shared" si="63"/>
        <v>7.8</v>
      </c>
      <c r="R127" s="84">
        <f t="shared" si="72"/>
        <v>-193</v>
      </c>
      <c r="S127" s="84">
        <f t="shared" si="73"/>
        <v>98.85032822235725</v>
      </c>
      <c r="T127" s="85">
        <f t="shared" si="97"/>
        <v>0</v>
      </c>
      <c r="U127" s="116">
        <f t="shared" si="98"/>
        <v>16594.4</v>
      </c>
      <c r="V127" s="205" t="str">
        <f t="shared" si="91"/>
        <v> </v>
      </c>
      <c r="W127" s="638">
        <v>6486.5</v>
      </c>
      <c r="X127" s="625">
        <v>6755.3</v>
      </c>
      <c r="Y127" s="456">
        <v>6651.1</v>
      </c>
      <c r="Z127" s="466">
        <f t="shared" si="64"/>
        <v>6643.3</v>
      </c>
      <c r="AA127" s="84">
        <v>7.8</v>
      </c>
      <c r="AB127" s="84">
        <f t="shared" si="77"/>
        <v>-104.19999999999982</v>
      </c>
      <c r="AC127" s="84">
        <f t="shared" si="76"/>
        <v>98.45750743860377</v>
      </c>
      <c r="AD127" s="84"/>
      <c r="AE127" s="84">
        <f t="shared" si="92"/>
        <v>6651.1</v>
      </c>
      <c r="AF127" s="245" t="str">
        <f t="shared" si="93"/>
        <v> </v>
      </c>
      <c r="AG127" s="611">
        <v>14976.1</v>
      </c>
      <c r="AH127" s="84">
        <v>15079.4</v>
      </c>
      <c r="AI127" s="84">
        <v>14959.3</v>
      </c>
      <c r="AJ127" s="84">
        <f t="shared" si="88"/>
        <v>-120.10000000000036</v>
      </c>
      <c r="AK127" s="84">
        <f t="shared" si="89"/>
        <v>99.2035492128334</v>
      </c>
      <c r="AL127" s="84"/>
      <c r="AM127" s="84">
        <f t="shared" si="94"/>
        <v>14959.3</v>
      </c>
      <c r="AN127" s="245" t="str">
        <f t="shared" si="95"/>
        <v> </v>
      </c>
      <c r="AO127" s="200"/>
      <c r="AP127" s="466"/>
      <c r="AQ127" s="84"/>
      <c r="AR127" s="84">
        <f t="shared" si="99"/>
        <v>0</v>
      </c>
      <c r="AS127" s="85" t="str">
        <f t="shared" si="83"/>
        <v> </v>
      </c>
      <c r="AT127" s="84"/>
      <c r="AU127" s="84">
        <f t="shared" si="96"/>
        <v>0</v>
      </c>
      <c r="AV127" s="581" t="str">
        <f t="shared" si="82"/>
        <v> </v>
      </c>
      <c r="AW127" s="638">
        <v>940.9</v>
      </c>
      <c r="AX127" s="601">
        <v>977.8</v>
      </c>
      <c r="AY127" s="166">
        <v>915.5</v>
      </c>
      <c r="AZ127" s="166">
        <f t="shared" si="65"/>
        <v>915</v>
      </c>
      <c r="BA127" s="166">
        <v>0.5</v>
      </c>
      <c r="BB127" s="168">
        <f t="shared" si="86"/>
        <v>-62.299999999999955</v>
      </c>
      <c r="BC127" s="166">
        <f t="shared" si="107"/>
        <v>93.62855389650235</v>
      </c>
      <c r="BD127" s="84"/>
      <c r="BE127" s="84">
        <f t="shared" si="101"/>
        <v>915.5</v>
      </c>
      <c r="BF127" s="205" t="str">
        <f t="shared" si="102"/>
        <v> </v>
      </c>
    </row>
    <row r="128" spans="1:58" s="281" customFormat="1" ht="21.75" customHeight="1">
      <c r="A128" s="728" t="s">
        <v>217</v>
      </c>
      <c r="B128" s="729" t="s">
        <v>214</v>
      </c>
      <c r="C128" s="673"/>
      <c r="D128" s="547">
        <f t="shared" si="103"/>
        <v>255.1</v>
      </c>
      <c r="E128" s="275">
        <f t="shared" si="104"/>
        <v>247.5</v>
      </c>
      <c r="F128" s="275">
        <f t="shared" si="105"/>
        <v>247.5</v>
      </c>
      <c r="G128" s="275">
        <f t="shared" si="106"/>
        <v>0</v>
      </c>
      <c r="H128" s="275">
        <f t="shared" si="60"/>
        <v>-7.599999999999994</v>
      </c>
      <c r="I128" s="275">
        <f t="shared" si="61"/>
        <v>97.02077616620933</v>
      </c>
      <c r="J128" s="275">
        <f t="shared" si="84"/>
        <v>0</v>
      </c>
      <c r="K128" s="275">
        <f t="shared" si="78"/>
        <v>247.5</v>
      </c>
      <c r="L128" s="276" t="str">
        <f t="shared" si="79"/>
        <v> </v>
      </c>
      <c r="M128" s="612">
        <f t="shared" si="90"/>
        <v>256.6</v>
      </c>
      <c r="N128" s="612">
        <f t="shared" si="90"/>
        <v>255.1</v>
      </c>
      <c r="O128" s="278">
        <f t="shared" si="100"/>
        <v>247.5</v>
      </c>
      <c r="P128" s="278">
        <f t="shared" si="70"/>
        <v>247.5</v>
      </c>
      <c r="Q128" s="278">
        <f t="shared" si="63"/>
        <v>0</v>
      </c>
      <c r="R128" s="278">
        <f t="shared" si="72"/>
        <v>-7.599999999999994</v>
      </c>
      <c r="S128" s="278">
        <f t="shared" si="73"/>
        <v>97.02077616620933</v>
      </c>
      <c r="T128" s="275">
        <f t="shared" si="97"/>
        <v>0</v>
      </c>
      <c r="U128" s="279">
        <f t="shared" si="98"/>
        <v>247.5</v>
      </c>
      <c r="V128" s="276" t="str">
        <f t="shared" si="91"/>
        <v> </v>
      </c>
      <c r="W128" s="639">
        <v>256.6</v>
      </c>
      <c r="X128" s="825">
        <v>255.1</v>
      </c>
      <c r="Y128" s="457">
        <v>247.5</v>
      </c>
      <c r="Z128" s="467">
        <f t="shared" si="64"/>
        <v>247.5</v>
      </c>
      <c r="AA128" s="278"/>
      <c r="AB128" s="278">
        <f t="shared" si="77"/>
        <v>-7.599999999999994</v>
      </c>
      <c r="AC128" s="278">
        <f t="shared" si="76"/>
        <v>97.02077616620933</v>
      </c>
      <c r="AD128" s="278"/>
      <c r="AE128" s="278">
        <f t="shared" si="92"/>
        <v>247.5</v>
      </c>
      <c r="AF128" s="280" t="str">
        <f t="shared" si="93"/>
        <v> </v>
      </c>
      <c r="AG128" s="612"/>
      <c r="AH128" s="278"/>
      <c r="AI128" s="278"/>
      <c r="AJ128" s="278">
        <f t="shared" si="88"/>
        <v>0</v>
      </c>
      <c r="AK128" s="278" t="str">
        <f t="shared" si="89"/>
        <v> </v>
      </c>
      <c r="AL128" s="278"/>
      <c r="AM128" s="278">
        <f t="shared" si="94"/>
        <v>0</v>
      </c>
      <c r="AN128" s="280" t="str">
        <f t="shared" si="95"/>
        <v> </v>
      </c>
      <c r="AO128" s="277"/>
      <c r="AP128" s="467"/>
      <c r="AQ128" s="278"/>
      <c r="AR128" s="278">
        <f t="shared" si="99"/>
        <v>0</v>
      </c>
      <c r="AS128" s="275" t="str">
        <f t="shared" si="83"/>
        <v> </v>
      </c>
      <c r="AT128" s="278"/>
      <c r="AU128" s="278">
        <f t="shared" si="96"/>
        <v>0</v>
      </c>
      <c r="AV128" s="582" t="str">
        <f t="shared" si="82"/>
        <v> </v>
      </c>
      <c r="AW128" s="639">
        <v>15.8</v>
      </c>
      <c r="AX128" s="467"/>
      <c r="AY128" s="278"/>
      <c r="AZ128" s="166">
        <f t="shared" si="65"/>
        <v>0</v>
      </c>
      <c r="BA128" s="278"/>
      <c r="BB128" s="275"/>
      <c r="BC128" s="278"/>
      <c r="BD128" s="278"/>
      <c r="BE128" s="278">
        <f t="shared" si="101"/>
        <v>0</v>
      </c>
      <c r="BF128" s="276" t="str">
        <f t="shared" si="102"/>
        <v> </v>
      </c>
    </row>
    <row r="129" spans="1:58" s="281" customFormat="1" ht="21.75" customHeight="1">
      <c r="A129" s="728" t="s">
        <v>219</v>
      </c>
      <c r="B129" s="729" t="s">
        <v>218</v>
      </c>
      <c r="C129" s="673"/>
      <c r="D129" s="547">
        <f t="shared" si="103"/>
        <v>5047.3</v>
      </c>
      <c r="E129" s="275">
        <f t="shared" si="104"/>
        <v>5016</v>
      </c>
      <c r="F129" s="275">
        <f t="shared" si="105"/>
        <v>5016</v>
      </c>
      <c r="G129" s="275">
        <f t="shared" si="106"/>
        <v>0</v>
      </c>
      <c r="H129" s="275">
        <f t="shared" si="60"/>
        <v>-31.300000000000182</v>
      </c>
      <c r="I129" s="275">
        <f t="shared" si="61"/>
        <v>99.37986646325758</v>
      </c>
      <c r="J129" s="275">
        <f t="shared" si="84"/>
        <v>0</v>
      </c>
      <c r="K129" s="275">
        <f t="shared" si="78"/>
        <v>5016</v>
      </c>
      <c r="L129" s="276" t="str">
        <f t="shared" si="79"/>
        <v> </v>
      </c>
      <c r="M129" s="467">
        <f t="shared" si="90"/>
        <v>4738.2</v>
      </c>
      <c r="N129" s="467">
        <f t="shared" si="90"/>
        <v>5047.3</v>
      </c>
      <c r="O129" s="278">
        <f t="shared" si="100"/>
        <v>5016</v>
      </c>
      <c r="P129" s="278">
        <f t="shared" si="70"/>
        <v>5016</v>
      </c>
      <c r="Q129" s="278">
        <f t="shared" si="63"/>
        <v>0</v>
      </c>
      <c r="R129" s="278">
        <f t="shared" si="72"/>
        <v>-31.300000000000182</v>
      </c>
      <c r="S129" s="278">
        <f t="shared" si="73"/>
        <v>99.37986646325758</v>
      </c>
      <c r="T129" s="275">
        <f t="shared" si="97"/>
        <v>0</v>
      </c>
      <c r="U129" s="279">
        <f t="shared" si="98"/>
        <v>5016</v>
      </c>
      <c r="V129" s="276" t="str">
        <f t="shared" si="91"/>
        <v> </v>
      </c>
      <c r="W129" s="639">
        <v>4738.2</v>
      </c>
      <c r="X129" s="825">
        <v>5047.3</v>
      </c>
      <c r="Y129" s="457">
        <v>5016</v>
      </c>
      <c r="Z129" s="467">
        <f t="shared" si="64"/>
        <v>5016</v>
      </c>
      <c r="AA129" s="278"/>
      <c r="AB129" s="278">
        <f t="shared" si="77"/>
        <v>-31.300000000000182</v>
      </c>
      <c r="AC129" s="278">
        <f t="shared" si="76"/>
        <v>99.37986646325758</v>
      </c>
      <c r="AD129" s="278"/>
      <c r="AE129" s="278">
        <f t="shared" si="92"/>
        <v>5016</v>
      </c>
      <c r="AF129" s="280" t="str">
        <f t="shared" si="93"/>
        <v> </v>
      </c>
      <c r="AG129" s="612"/>
      <c r="AH129" s="278"/>
      <c r="AI129" s="278"/>
      <c r="AJ129" s="278">
        <f t="shared" si="88"/>
        <v>0</v>
      </c>
      <c r="AK129" s="278" t="str">
        <f t="shared" si="89"/>
        <v> </v>
      </c>
      <c r="AL129" s="278"/>
      <c r="AM129" s="278">
        <f t="shared" si="94"/>
        <v>0</v>
      </c>
      <c r="AN129" s="280" t="str">
        <f t="shared" si="95"/>
        <v> </v>
      </c>
      <c r="AO129" s="277"/>
      <c r="AP129" s="467"/>
      <c r="AQ129" s="278"/>
      <c r="AR129" s="278">
        <f t="shared" si="99"/>
        <v>0</v>
      </c>
      <c r="AS129" s="275" t="str">
        <f t="shared" si="83"/>
        <v> </v>
      </c>
      <c r="AT129" s="278"/>
      <c r="AU129" s="278">
        <f t="shared" si="96"/>
        <v>0</v>
      </c>
      <c r="AV129" s="582" t="str">
        <f t="shared" si="82"/>
        <v> </v>
      </c>
      <c r="AW129" s="639"/>
      <c r="AX129" s="467"/>
      <c r="AY129" s="278"/>
      <c r="AZ129" s="166">
        <f t="shared" si="65"/>
        <v>0</v>
      </c>
      <c r="BA129" s="278"/>
      <c r="BB129" s="275"/>
      <c r="BC129" s="278"/>
      <c r="BD129" s="278"/>
      <c r="BE129" s="278">
        <f t="shared" si="101"/>
        <v>0</v>
      </c>
      <c r="BF129" s="276" t="str">
        <f t="shared" si="102"/>
        <v> </v>
      </c>
    </row>
    <row r="130" spans="1:58" s="9" customFormat="1" ht="27" customHeight="1">
      <c r="A130" s="677" t="s">
        <v>255</v>
      </c>
      <c r="B130" s="730" t="s">
        <v>238</v>
      </c>
      <c r="C130" s="404">
        <f t="shared" si="103"/>
        <v>-4265.2000000000135</v>
      </c>
      <c r="D130" s="404">
        <f t="shared" si="103"/>
        <v>-4879.999999999998</v>
      </c>
      <c r="E130" s="46">
        <f t="shared" si="104"/>
        <v>-2487.1000000000067</v>
      </c>
      <c r="F130" s="46">
        <f t="shared" si="105"/>
        <v>-1128.400000000007</v>
      </c>
      <c r="G130" s="46">
        <f t="shared" si="106"/>
        <v>-1358.7</v>
      </c>
      <c r="H130" s="46">
        <f t="shared" si="60"/>
        <v>2392.8999999999915</v>
      </c>
      <c r="I130" s="46">
        <f t="shared" si="61"/>
        <v>50.965163934426386</v>
      </c>
      <c r="J130" s="46">
        <f t="shared" si="84"/>
        <v>0</v>
      </c>
      <c r="K130" s="46">
        <f t="shared" si="78"/>
        <v>-2487.1000000000067</v>
      </c>
      <c r="L130" s="193" t="str">
        <f t="shared" si="79"/>
        <v> </v>
      </c>
      <c r="M130" s="483">
        <f t="shared" si="90"/>
        <v>-4213.2000000000135</v>
      </c>
      <c r="N130" s="483">
        <f t="shared" si="90"/>
        <v>-4213.199999999999</v>
      </c>
      <c r="O130" s="45">
        <f t="shared" si="100"/>
        <v>-3225.400000000004</v>
      </c>
      <c r="P130" s="45">
        <f t="shared" si="70"/>
        <v>-1989.4000000000042</v>
      </c>
      <c r="Q130" s="45">
        <f t="shared" si="63"/>
        <v>-1236</v>
      </c>
      <c r="R130" s="45">
        <f t="shared" si="72"/>
        <v>987.7999999999947</v>
      </c>
      <c r="S130" s="45">
        <f t="shared" si="73"/>
        <v>76.55463780499396</v>
      </c>
      <c r="T130" s="46">
        <f t="shared" si="97"/>
        <v>0</v>
      </c>
      <c r="U130" s="103">
        <f t="shared" si="98"/>
        <v>-3225.400000000004</v>
      </c>
      <c r="V130" s="193" t="str">
        <f t="shared" si="91"/>
        <v> </v>
      </c>
      <c r="W130" s="554">
        <f>W12-W77</f>
        <v>-4182.800000000014</v>
      </c>
      <c r="X130" s="785">
        <f>X12-X77</f>
        <v>-4182.799999999999</v>
      </c>
      <c r="Y130" s="442">
        <f>Y12-Y77</f>
        <v>-3412.0000000000036</v>
      </c>
      <c r="Z130" s="483">
        <f t="shared" si="64"/>
        <v>-2176.0000000000036</v>
      </c>
      <c r="AA130" s="483">
        <f>AA12-AA77</f>
        <v>-1236</v>
      </c>
      <c r="AB130" s="483">
        <f t="shared" si="77"/>
        <v>770.7999999999956</v>
      </c>
      <c r="AC130" s="45">
        <f t="shared" si="76"/>
        <v>81.57215262503597</v>
      </c>
      <c r="AD130" s="45">
        <f>AD12-AD77</f>
        <v>0</v>
      </c>
      <c r="AE130" s="45">
        <f t="shared" si="92"/>
        <v>-3412.0000000000036</v>
      </c>
      <c r="AF130" s="179" t="str">
        <f t="shared" si="93"/>
        <v> </v>
      </c>
      <c r="AG130" s="554">
        <f>AG12-AG77</f>
        <v>-30.399999999999636</v>
      </c>
      <c r="AH130" s="45">
        <f>AH12-AH77</f>
        <v>-30.399999999999636</v>
      </c>
      <c r="AI130" s="45">
        <f>AI12-AI77</f>
        <v>95.89999999999964</v>
      </c>
      <c r="AJ130" s="45">
        <f t="shared" si="88"/>
        <v>126.29999999999927</v>
      </c>
      <c r="AK130" s="45" t="str">
        <f t="shared" si="89"/>
        <v>&lt;0</v>
      </c>
      <c r="AL130" s="45">
        <f>AL12-AL77</f>
        <v>0</v>
      </c>
      <c r="AM130" s="45">
        <f t="shared" si="94"/>
        <v>95.89999999999964</v>
      </c>
      <c r="AN130" s="179" t="str">
        <f t="shared" si="95"/>
        <v> </v>
      </c>
      <c r="AO130" s="483">
        <f>AO12-AO77</f>
        <v>0</v>
      </c>
      <c r="AP130" s="483">
        <f>AP12-AP77</f>
        <v>0</v>
      </c>
      <c r="AQ130" s="45">
        <f>AQ12-AQ77</f>
        <v>90.69999999999982</v>
      </c>
      <c r="AR130" s="45">
        <f t="shared" si="99"/>
        <v>90.69999999999982</v>
      </c>
      <c r="AS130" s="46" t="str">
        <f t="shared" si="83"/>
        <v> </v>
      </c>
      <c r="AT130" s="45">
        <f>AT12-AT77</f>
        <v>0</v>
      </c>
      <c r="AU130" s="45">
        <f t="shared" si="96"/>
        <v>90.69999999999982</v>
      </c>
      <c r="AV130" s="557" t="str">
        <f t="shared" si="82"/>
        <v> </v>
      </c>
      <c r="AW130" s="382">
        <f>AW12-AW77</f>
        <v>-52</v>
      </c>
      <c r="AX130" s="551">
        <f>AX12-AX77</f>
        <v>-666.7999999999993</v>
      </c>
      <c r="AY130" s="383">
        <f>AY12-AY77</f>
        <v>738.2999999999975</v>
      </c>
      <c r="AZ130" s="383">
        <f t="shared" si="65"/>
        <v>860.9999999999974</v>
      </c>
      <c r="BA130" s="383">
        <f>BA12-BA77</f>
        <v>-122.69999999999997</v>
      </c>
      <c r="BB130" s="384">
        <f t="shared" si="86"/>
        <v>1405.0999999999967</v>
      </c>
      <c r="BC130" s="45" t="str">
        <f t="shared" si="107"/>
        <v>&lt;0</v>
      </c>
      <c r="BD130" s="88">
        <f>BD12-BD77</f>
        <v>0</v>
      </c>
      <c r="BE130" s="88">
        <f t="shared" si="101"/>
        <v>738.2999999999975</v>
      </c>
      <c r="BF130" s="193" t="str">
        <f t="shared" si="102"/>
        <v> </v>
      </c>
    </row>
    <row r="131" spans="1:58" ht="30" customHeight="1">
      <c r="A131" s="731" t="s">
        <v>213</v>
      </c>
      <c r="B131" s="732" t="s">
        <v>237</v>
      </c>
      <c r="C131" s="548">
        <f t="shared" si="103"/>
        <v>4265.2000000000135</v>
      </c>
      <c r="D131" s="548">
        <f t="shared" si="103"/>
        <v>4879.999999999998</v>
      </c>
      <c r="E131" s="90">
        <f t="shared" si="104"/>
        <v>2487.1000000000067</v>
      </c>
      <c r="F131" s="90">
        <f t="shared" si="105"/>
        <v>1128.400000000007</v>
      </c>
      <c r="G131" s="90">
        <f t="shared" si="106"/>
        <v>1358.7</v>
      </c>
      <c r="H131" s="90">
        <f t="shared" si="60"/>
        <v>-2392.8999999999915</v>
      </c>
      <c r="I131" s="90">
        <f t="shared" si="61"/>
        <v>50.965163934426386</v>
      </c>
      <c r="J131" s="90">
        <f t="shared" si="84"/>
        <v>0</v>
      </c>
      <c r="K131" s="90">
        <f t="shared" si="78"/>
        <v>2487.1000000000067</v>
      </c>
      <c r="L131" s="207" t="str">
        <f t="shared" si="79"/>
        <v> </v>
      </c>
      <c r="M131" s="484">
        <f t="shared" si="90"/>
        <v>4213.2000000000135</v>
      </c>
      <c r="N131" s="484">
        <f t="shared" si="90"/>
        <v>4213.199999999999</v>
      </c>
      <c r="O131" s="366">
        <f t="shared" si="100"/>
        <v>3225.400000000004</v>
      </c>
      <c r="P131" s="366">
        <f t="shared" si="70"/>
        <v>1989.4000000000042</v>
      </c>
      <c r="Q131" s="366">
        <f t="shared" si="63"/>
        <v>1236</v>
      </c>
      <c r="R131" s="366">
        <f t="shared" si="72"/>
        <v>-987.7999999999947</v>
      </c>
      <c r="S131" s="366">
        <f t="shared" si="73"/>
        <v>76.55463780499396</v>
      </c>
      <c r="T131" s="90">
        <f t="shared" si="97"/>
        <v>0</v>
      </c>
      <c r="U131" s="117">
        <f t="shared" si="98"/>
        <v>3225.400000000004</v>
      </c>
      <c r="V131" s="207" t="str">
        <f t="shared" si="91"/>
        <v> </v>
      </c>
      <c r="W131" s="613">
        <f>-W130</f>
        <v>4182.800000000014</v>
      </c>
      <c r="X131" s="830">
        <f>-X130</f>
        <v>4182.799999999999</v>
      </c>
      <c r="Y131" s="831">
        <f>-Y130</f>
        <v>3412.0000000000036</v>
      </c>
      <c r="Z131" s="484">
        <f t="shared" si="64"/>
        <v>2176.0000000000036</v>
      </c>
      <c r="AA131" s="484">
        <f>-AA130</f>
        <v>1236</v>
      </c>
      <c r="AB131" s="484">
        <f t="shared" si="77"/>
        <v>-770.7999999999956</v>
      </c>
      <c r="AC131" s="366">
        <f t="shared" si="76"/>
        <v>81.57215262503597</v>
      </c>
      <c r="AD131" s="366">
        <f>-AD130</f>
        <v>0</v>
      </c>
      <c r="AE131" s="366">
        <f t="shared" si="92"/>
        <v>3412.0000000000036</v>
      </c>
      <c r="AF131" s="369" t="str">
        <f t="shared" si="93"/>
        <v> </v>
      </c>
      <c r="AG131" s="613">
        <f>-AG130</f>
        <v>30.399999999999636</v>
      </c>
      <c r="AH131" s="366">
        <f>-AH130</f>
        <v>30.399999999999636</v>
      </c>
      <c r="AI131" s="366">
        <f>-AI130</f>
        <v>-95.89999999999964</v>
      </c>
      <c r="AJ131" s="366">
        <f t="shared" si="88"/>
        <v>-126.29999999999927</v>
      </c>
      <c r="AK131" s="366" t="str">
        <f t="shared" si="89"/>
        <v>&lt;0</v>
      </c>
      <c r="AL131" s="366">
        <f>-AL130</f>
        <v>0</v>
      </c>
      <c r="AM131" s="366">
        <f t="shared" si="94"/>
        <v>-95.89999999999964</v>
      </c>
      <c r="AN131" s="369" t="str">
        <f t="shared" si="95"/>
        <v> </v>
      </c>
      <c r="AO131" s="484">
        <f>-AO130</f>
        <v>0</v>
      </c>
      <c r="AP131" s="484">
        <f>-AP130</f>
        <v>0</v>
      </c>
      <c r="AQ131" s="366">
        <f>-AQ130</f>
        <v>-90.69999999999982</v>
      </c>
      <c r="AR131" s="366">
        <f t="shared" si="99"/>
        <v>-90.69999999999982</v>
      </c>
      <c r="AS131" s="90" t="str">
        <f t="shared" si="83"/>
        <v> </v>
      </c>
      <c r="AT131" s="366">
        <f>-AT130</f>
        <v>0</v>
      </c>
      <c r="AU131" s="366">
        <f t="shared" si="96"/>
        <v>-90.69999999999982</v>
      </c>
      <c r="AV131" s="583" t="str">
        <f t="shared" si="82"/>
        <v> </v>
      </c>
      <c r="AW131" s="365">
        <f>-AW130</f>
        <v>52</v>
      </c>
      <c r="AX131" s="484">
        <f>-AX130</f>
        <v>666.7999999999993</v>
      </c>
      <c r="AY131" s="366">
        <f>-AY130</f>
        <v>-738.2999999999975</v>
      </c>
      <c r="AZ131" s="366">
        <f t="shared" si="65"/>
        <v>-860.9999999999974</v>
      </c>
      <c r="BA131" s="366">
        <f>-BA130</f>
        <v>122.69999999999997</v>
      </c>
      <c r="BB131" s="367">
        <f t="shared" si="86"/>
        <v>-1405.0999999999967</v>
      </c>
      <c r="BC131" s="368" t="str">
        <f t="shared" si="107"/>
        <v>&lt;0</v>
      </c>
      <c r="BD131" s="89">
        <f>-BD130</f>
        <v>0</v>
      </c>
      <c r="BE131" s="89">
        <f t="shared" si="101"/>
        <v>-738.2999999999975</v>
      </c>
      <c r="BF131" s="207" t="str">
        <f t="shared" si="102"/>
        <v> </v>
      </c>
    </row>
    <row r="132" spans="1:58" ht="24.75" customHeight="1">
      <c r="A132" s="603" t="s">
        <v>89</v>
      </c>
      <c r="B132" s="733" t="s">
        <v>90</v>
      </c>
      <c r="C132" s="483">
        <f>C133+C138+C141+C144+C149+C152+C156+C159+C164</f>
        <v>-114.40000000000016</v>
      </c>
      <c r="D132" s="483">
        <f>D133+D138+D141+D144+D149+D152+D156+D159+D164</f>
        <v>-69.10000000000007</v>
      </c>
      <c r="E132" s="45">
        <f>E133+E138+E141+E144+E149+E152+E156+E159+E164</f>
        <v>317.29999999999995</v>
      </c>
      <c r="F132" s="45">
        <f>F133+F138+F141+F144+F149+F152+F156+F159+F164</f>
        <v>507.9</v>
      </c>
      <c r="G132" s="45">
        <f>G133+G138+G141+G144+G149+G152+G156+G159+G164</f>
        <v>-190.60000000000002</v>
      </c>
      <c r="H132" s="45">
        <f t="shared" si="60"/>
        <v>386.40000000000003</v>
      </c>
      <c r="I132" s="45" t="str">
        <f t="shared" si="61"/>
        <v>&lt;0</v>
      </c>
      <c r="J132" s="45">
        <f t="shared" si="84"/>
        <v>0</v>
      </c>
      <c r="K132" s="45">
        <f t="shared" si="78"/>
        <v>317.29999999999995</v>
      </c>
      <c r="L132" s="179" t="str">
        <f t="shared" si="79"/>
        <v> </v>
      </c>
      <c r="M132" s="483">
        <f t="shared" si="90"/>
        <v>-135.90000000000003</v>
      </c>
      <c r="N132" s="483">
        <f t="shared" si="90"/>
        <v>-99.8</v>
      </c>
      <c r="O132" s="45">
        <f t="shared" si="100"/>
        <v>291.4999999999999</v>
      </c>
      <c r="P132" s="45">
        <f t="shared" si="70"/>
        <v>482.79999999999995</v>
      </c>
      <c r="Q132" s="45">
        <f t="shared" si="63"/>
        <v>-191.3</v>
      </c>
      <c r="R132" s="45">
        <f t="shared" si="72"/>
        <v>391.2999999999999</v>
      </c>
      <c r="S132" s="45" t="str">
        <f t="shared" si="73"/>
        <v>&lt;0</v>
      </c>
      <c r="T132" s="45">
        <f t="shared" si="97"/>
        <v>0</v>
      </c>
      <c r="U132" s="118">
        <f t="shared" si="98"/>
        <v>291.4999999999999</v>
      </c>
      <c r="V132" s="179" t="str">
        <f t="shared" si="91"/>
        <v> </v>
      </c>
      <c r="W132" s="554">
        <f>W133+W138+W141+W144+W149+W152+W156+W159+W164</f>
        <v>-135.90000000000003</v>
      </c>
      <c r="X132" s="785">
        <f>X133+X138+X141+X144+X149+X152+X156+X159+X164</f>
        <v>-99.8</v>
      </c>
      <c r="Y132" s="442">
        <f>Y133+Y138+Y141+Y144+Y149+Y152+Y156+Y159+Y164</f>
        <v>291.4999999999999</v>
      </c>
      <c r="Z132" s="483">
        <f>Z133+Z138+Z141+Z144+Z149+Z152+Z156+Z159+Z164</f>
        <v>482.79999999999995</v>
      </c>
      <c r="AA132" s="483">
        <f>AA133+AA138+AA141+AA144+AA149+AA152+AA156+AA159+AA164</f>
        <v>-191.3</v>
      </c>
      <c r="AB132" s="483">
        <f t="shared" si="77"/>
        <v>391.2999999999999</v>
      </c>
      <c r="AC132" s="45" t="str">
        <f t="shared" si="76"/>
        <v>&lt;0</v>
      </c>
      <c r="AD132" s="45">
        <f>AD133+AD138+AD141+AD144+AD149+AD152+AD156+AD159+AD164</f>
        <v>0</v>
      </c>
      <c r="AE132" s="45">
        <f t="shared" si="92"/>
        <v>291.4999999999999</v>
      </c>
      <c r="AF132" s="179" t="str">
        <f t="shared" si="93"/>
        <v> </v>
      </c>
      <c r="AG132" s="554">
        <f>AG133+AG138+AG141+AG144+AG149+AG152+AG156+AG159+AG164</f>
        <v>0</v>
      </c>
      <c r="AH132" s="45">
        <f>AH133+AH138+AH141+AH144+AH149+AH152+AH156+AH159+AH164</f>
        <v>0</v>
      </c>
      <c r="AI132" s="45">
        <f>AI133+AI138+AI141+AI144+AI149+AI152+AI156+AI159+AI164</f>
        <v>0</v>
      </c>
      <c r="AJ132" s="45">
        <f t="shared" si="88"/>
        <v>0</v>
      </c>
      <c r="AK132" s="45" t="str">
        <f t="shared" si="89"/>
        <v> </v>
      </c>
      <c r="AL132" s="45">
        <f>AL133+AL138+AL141+AL144+AL149+AL152+AL156+AL159+AL164</f>
        <v>0</v>
      </c>
      <c r="AM132" s="45">
        <f t="shared" si="94"/>
        <v>0</v>
      </c>
      <c r="AN132" s="179" t="str">
        <f t="shared" si="95"/>
        <v> </v>
      </c>
      <c r="AO132" s="483">
        <f>AO133+AO138+AO141+AO144+AO149+AO152+AO156+AO159+AO164</f>
        <v>0</v>
      </c>
      <c r="AP132" s="483">
        <f>AP133+AP138+AP141+AP144+AP149+AP152+AP156+AP159+AP164</f>
        <v>0</v>
      </c>
      <c r="AQ132" s="45">
        <f>AQ133+AQ138+AQ141+AQ144+AQ149+AQ152+AQ156+AQ159+AQ164</f>
        <v>0</v>
      </c>
      <c r="AR132" s="45">
        <f t="shared" si="99"/>
        <v>0</v>
      </c>
      <c r="AS132" s="45" t="str">
        <f t="shared" si="83"/>
        <v> </v>
      </c>
      <c r="AT132" s="45">
        <f>AT133+AT138+AT141+AT144+AT149+AT152+AT156+AT159+AT164</f>
        <v>0</v>
      </c>
      <c r="AU132" s="45">
        <f t="shared" si="96"/>
        <v>0</v>
      </c>
      <c r="AV132" s="584" t="str">
        <f t="shared" si="82"/>
        <v> </v>
      </c>
      <c r="AW132" s="667">
        <f>AW133+AW138+AW141+AW144+AW149+AW152+AW156+AW159+AW164</f>
        <v>21.5</v>
      </c>
      <c r="AX132" s="385">
        <f>AX133+AX138+AX141+AX144+AX149+AX152+AX156+AX159+AX164</f>
        <v>30.7</v>
      </c>
      <c r="AY132" s="385">
        <f>AY133+AY138+AY141+AY144+AY149+AY152+AY156+AY159+AY164</f>
        <v>25.799999999999997</v>
      </c>
      <c r="AZ132" s="385">
        <f>AZ133+AZ138+AZ141+AZ144+AZ149+AZ152+AZ156+AZ159+AZ164</f>
        <v>25.099999999999994</v>
      </c>
      <c r="BA132" s="506">
        <f>BA133+BA138+BA141+BA144+BA149+BA152+BA156+BA159+BA164</f>
        <v>0.7000000000000028</v>
      </c>
      <c r="BB132" s="386">
        <f t="shared" si="86"/>
        <v>-4.900000000000002</v>
      </c>
      <c r="BC132" s="45">
        <f t="shared" si="107"/>
        <v>84.03908794788273</v>
      </c>
      <c r="BD132" s="91">
        <f>BD133+BD138+BD141+BD144+BD149+BD152+BD156+BD159+BD164</f>
        <v>0</v>
      </c>
      <c r="BE132" s="91">
        <f t="shared" si="101"/>
        <v>25.799999999999997</v>
      </c>
      <c r="BF132" s="179" t="str">
        <f t="shared" si="102"/>
        <v> </v>
      </c>
    </row>
    <row r="133" spans="1:58" s="9" customFormat="1" ht="19.5" customHeight="1">
      <c r="A133" s="734" t="s">
        <v>92</v>
      </c>
      <c r="B133" s="735" t="s">
        <v>91</v>
      </c>
      <c r="C133" s="463">
        <f t="shared" si="103"/>
        <v>319.7</v>
      </c>
      <c r="D133" s="463">
        <f t="shared" si="103"/>
        <v>332.09999999999997</v>
      </c>
      <c r="E133" s="72">
        <f t="shared" si="104"/>
        <v>380.4</v>
      </c>
      <c r="F133" s="72">
        <f aca="true" t="shared" si="108" ref="F133:F141">Z133+AI133+AQ133+AZ133</f>
        <v>380.4</v>
      </c>
      <c r="G133" s="72">
        <f aca="true" t="shared" si="109" ref="G133:G144">Q133+BA133</f>
        <v>0</v>
      </c>
      <c r="H133" s="72">
        <f t="shared" si="60"/>
        <v>48.30000000000001</v>
      </c>
      <c r="I133" s="72">
        <f t="shared" si="61"/>
        <v>114.54381210478772</v>
      </c>
      <c r="J133" s="92">
        <f t="shared" si="84"/>
        <v>0</v>
      </c>
      <c r="K133" s="92">
        <f t="shared" si="78"/>
        <v>380.4</v>
      </c>
      <c r="L133" s="208" t="str">
        <f t="shared" si="79"/>
        <v> </v>
      </c>
      <c r="M133" s="463">
        <f t="shared" si="90"/>
        <v>310</v>
      </c>
      <c r="N133" s="463">
        <f t="shared" si="90"/>
        <v>315.2</v>
      </c>
      <c r="O133" s="72">
        <f t="shared" si="100"/>
        <v>362.2</v>
      </c>
      <c r="P133" s="72">
        <f t="shared" si="70"/>
        <v>362.2</v>
      </c>
      <c r="Q133" s="72">
        <f t="shared" si="63"/>
        <v>0</v>
      </c>
      <c r="R133" s="72">
        <f t="shared" si="72"/>
        <v>47</v>
      </c>
      <c r="S133" s="72">
        <f t="shared" si="73"/>
        <v>114.91116751269035</v>
      </c>
      <c r="T133" s="92">
        <f aca="true" t="shared" si="110" ref="T133:T164">AD133+AL133+AT133</f>
        <v>0</v>
      </c>
      <c r="U133" s="119">
        <f aca="true" t="shared" si="111" ref="U133:U164">O133-T133</f>
        <v>362.2</v>
      </c>
      <c r="V133" s="208" t="str">
        <f aca="true" t="shared" si="112" ref="V133:V164">IF(T133&lt;&gt;0,IF(O133/T133*100&lt;0,"&lt;0",IF(O133/T133*100&gt;200,"&gt;200",O133/T133*100))," ")</f>
        <v> </v>
      </c>
      <c r="W133" s="463">
        <f>W134+W135+W136+W137</f>
        <v>310</v>
      </c>
      <c r="X133" s="463">
        <f>X134+X135+X136+X137</f>
        <v>315.2</v>
      </c>
      <c r="Y133" s="451">
        <f>Y134+Y135+Y136+Y137</f>
        <v>362.2</v>
      </c>
      <c r="Z133" s="463">
        <f t="shared" si="64"/>
        <v>362.2</v>
      </c>
      <c r="AA133" s="72">
        <f>AA134+AA135+AA136+AA137</f>
        <v>0</v>
      </c>
      <c r="AB133" s="72">
        <f t="shared" si="77"/>
        <v>47</v>
      </c>
      <c r="AC133" s="72">
        <f t="shared" si="76"/>
        <v>114.91116751269035</v>
      </c>
      <c r="AD133" s="72"/>
      <c r="AE133" s="72">
        <f aca="true" t="shared" si="113" ref="AE133:AE164">Y133-AD133</f>
        <v>362.2</v>
      </c>
      <c r="AF133" s="191" t="str">
        <f aca="true" t="shared" si="114" ref="AF133:AF164">IF(AD133&lt;&gt;0,IF(Y133/AD133*100&lt;0,"&lt;0",IF(Y133/AD133*100&gt;200,"&gt;200",Y133/AD133*100))," ")</f>
        <v> </v>
      </c>
      <c r="AG133" s="602"/>
      <c r="AH133" s="81"/>
      <c r="AI133" s="81"/>
      <c r="AJ133" s="81">
        <f aca="true" t="shared" si="115" ref="AJ133:AJ164">AI133-AH133</f>
        <v>0</v>
      </c>
      <c r="AK133" s="81" t="str">
        <f aca="true" t="shared" si="116" ref="AK133:AK164">IF(AH133&lt;&gt;0,IF(AI133/AH133*100&lt;0,"&lt;0",IF(AI133/AH133*100&gt;200,"&gt;200",AI133/AH133*100))," ")</f>
        <v> </v>
      </c>
      <c r="AL133" s="81"/>
      <c r="AM133" s="81">
        <f aca="true" t="shared" si="117" ref="AM133:AM164">AI133-AL133</f>
        <v>0</v>
      </c>
      <c r="AN133" s="244" t="str">
        <f aca="true" t="shared" si="118" ref="AN133:AN164">IF(AL133&lt;&gt;0,IF(AI133/AL133*100&lt;0,"&lt;0",IF(AI133/AL133*100&gt;200,"&gt;200",AI133/AL133*100))," ")</f>
        <v> </v>
      </c>
      <c r="AO133" s="210"/>
      <c r="AP133" s="465"/>
      <c r="AQ133" s="81"/>
      <c r="AR133" s="81">
        <f aca="true" t="shared" si="119" ref="AR133:AR164">AQ133-AP133</f>
        <v>0</v>
      </c>
      <c r="AS133" s="92" t="str">
        <f t="shared" si="83"/>
        <v> </v>
      </c>
      <c r="AT133" s="81"/>
      <c r="AU133" s="81">
        <f aca="true" t="shared" si="120" ref="AU133:AU164">AQ133-AT133</f>
        <v>0</v>
      </c>
      <c r="AV133" s="585" t="str">
        <f t="shared" si="82"/>
        <v> </v>
      </c>
      <c r="AW133" s="206">
        <f>AW134+AW135+AW136+AW137</f>
        <v>9.7</v>
      </c>
      <c r="AX133" s="463">
        <f>AX134+AX135+AX136+AX137</f>
        <v>16.9</v>
      </c>
      <c r="AY133" s="72">
        <f>AY134+AY135+AY136+AY137</f>
        <v>18.2</v>
      </c>
      <c r="AZ133" s="72">
        <f t="shared" si="65"/>
        <v>18.2</v>
      </c>
      <c r="BA133" s="72">
        <f>BA134+BA135+BA136+BA137</f>
        <v>0</v>
      </c>
      <c r="BB133" s="96">
        <f t="shared" si="86"/>
        <v>1.3000000000000007</v>
      </c>
      <c r="BC133" s="50">
        <f t="shared" si="107"/>
        <v>107.6923076923077</v>
      </c>
      <c r="BD133" s="72">
        <f>BD134+BD135+BD136+BD137</f>
        <v>0</v>
      </c>
      <c r="BE133" s="72">
        <f t="shared" si="101"/>
        <v>18.2</v>
      </c>
      <c r="BF133" s="208" t="str">
        <f t="shared" si="102"/>
        <v> </v>
      </c>
    </row>
    <row r="134" spans="1:58" ht="17.25" customHeight="1">
      <c r="A134" s="706" t="s">
        <v>96</v>
      </c>
      <c r="B134" s="736" t="s">
        <v>93</v>
      </c>
      <c r="C134" s="674"/>
      <c r="D134" s="433">
        <f t="shared" si="103"/>
        <v>0</v>
      </c>
      <c r="E134" s="50">
        <f t="shared" si="104"/>
        <v>0</v>
      </c>
      <c r="F134" s="50">
        <f t="shared" si="108"/>
        <v>0</v>
      </c>
      <c r="G134" s="50">
        <f t="shared" si="109"/>
        <v>0</v>
      </c>
      <c r="H134" s="50">
        <f t="shared" si="60"/>
        <v>0</v>
      </c>
      <c r="I134" s="50" t="str">
        <f t="shared" si="61"/>
        <v> </v>
      </c>
      <c r="J134" s="70">
        <f t="shared" si="84"/>
        <v>0</v>
      </c>
      <c r="K134" s="70">
        <f t="shared" si="78"/>
        <v>0</v>
      </c>
      <c r="L134" s="209" t="str">
        <f t="shared" si="79"/>
        <v> </v>
      </c>
      <c r="M134" s="463">
        <f t="shared" si="90"/>
        <v>0</v>
      </c>
      <c r="N134" s="433">
        <f t="shared" si="90"/>
        <v>0</v>
      </c>
      <c r="O134" s="50">
        <f t="shared" si="100"/>
        <v>0</v>
      </c>
      <c r="P134" s="50">
        <f t="shared" si="70"/>
        <v>0</v>
      </c>
      <c r="Q134" s="50">
        <f t="shared" si="63"/>
        <v>0</v>
      </c>
      <c r="R134" s="50">
        <f t="shared" si="72"/>
        <v>0</v>
      </c>
      <c r="S134" s="50" t="str">
        <f t="shared" si="73"/>
        <v> </v>
      </c>
      <c r="T134" s="70">
        <f t="shared" si="110"/>
        <v>0</v>
      </c>
      <c r="U134" s="112">
        <f t="shared" si="111"/>
        <v>0</v>
      </c>
      <c r="V134" s="209" t="str">
        <f t="shared" si="112"/>
        <v> </v>
      </c>
      <c r="W134" s="634"/>
      <c r="X134" s="433"/>
      <c r="Y134" s="444"/>
      <c r="Z134" s="433">
        <f t="shared" si="64"/>
        <v>0</v>
      </c>
      <c r="AA134" s="50"/>
      <c r="AB134" s="50">
        <f t="shared" si="77"/>
        <v>0</v>
      </c>
      <c r="AC134" s="50" t="str">
        <f t="shared" si="76"/>
        <v> </v>
      </c>
      <c r="AD134" s="50"/>
      <c r="AE134" s="50">
        <f t="shared" si="113"/>
        <v>0</v>
      </c>
      <c r="AF134" s="183" t="str">
        <f t="shared" si="114"/>
        <v> </v>
      </c>
      <c r="AG134" s="485"/>
      <c r="AH134" s="50"/>
      <c r="AI134" s="50"/>
      <c r="AJ134" s="50">
        <f t="shared" si="115"/>
        <v>0</v>
      </c>
      <c r="AK134" s="50" t="str">
        <f t="shared" si="116"/>
        <v> </v>
      </c>
      <c r="AL134" s="50"/>
      <c r="AM134" s="50">
        <f t="shared" si="117"/>
        <v>0</v>
      </c>
      <c r="AN134" s="183" t="str">
        <f t="shared" si="118"/>
        <v> </v>
      </c>
      <c r="AO134" s="182"/>
      <c r="AP134" s="433"/>
      <c r="AQ134" s="50"/>
      <c r="AR134" s="50">
        <f t="shared" si="119"/>
        <v>0</v>
      </c>
      <c r="AS134" s="70" t="str">
        <f t="shared" si="83"/>
        <v> </v>
      </c>
      <c r="AT134" s="50"/>
      <c r="AU134" s="50">
        <f t="shared" si="120"/>
        <v>0</v>
      </c>
      <c r="AV134" s="571" t="str">
        <f t="shared" si="82"/>
        <v> </v>
      </c>
      <c r="AW134" s="634"/>
      <c r="AX134" s="433"/>
      <c r="AY134" s="50"/>
      <c r="AZ134" s="50">
        <f t="shared" si="65"/>
        <v>0</v>
      </c>
      <c r="BA134" s="50"/>
      <c r="BB134" s="70">
        <f t="shared" si="86"/>
        <v>0</v>
      </c>
      <c r="BC134" s="50" t="str">
        <f t="shared" si="107"/>
        <v> </v>
      </c>
      <c r="BD134" s="50"/>
      <c r="BE134" s="50">
        <f t="shared" si="101"/>
        <v>0</v>
      </c>
      <c r="BF134" s="209" t="str">
        <f t="shared" si="102"/>
        <v> </v>
      </c>
    </row>
    <row r="135" spans="1:58" ht="23.25" customHeight="1">
      <c r="A135" s="706" t="s">
        <v>97</v>
      </c>
      <c r="B135" s="736" t="s">
        <v>94</v>
      </c>
      <c r="C135" s="674"/>
      <c r="D135" s="433">
        <f t="shared" si="103"/>
        <v>0</v>
      </c>
      <c r="E135" s="50">
        <f t="shared" si="104"/>
        <v>0</v>
      </c>
      <c r="F135" s="50">
        <f t="shared" si="108"/>
        <v>0</v>
      </c>
      <c r="G135" s="50">
        <f t="shared" si="109"/>
        <v>0</v>
      </c>
      <c r="H135" s="50">
        <f t="shared" si="60"/>
        <v>0</v>
      </c>
      <c r="I135" s="50" t="str">
        <f t="shared" si="61"/>
        <v> </v>
      </c>
      <c r="J135" s="70">
        <f t="shared" si="84"/>
        <v>0</v>
      </c>
      <c r="K135" s="70">
        <f t="shared" si="78"/>
        <v>0</v>
      </c>
      <c r="L135" s="209" t="str">
        <f t="shared" si="79"/>
        <v> </v>
      </c>
      <c r="M135" s="463">
        <f t="shared" si="90"/>
        <v>0</v>
      </c>
      <c r="N135" s="433">
        <f t="shared" si="90"/>
        <v>0</v>
      </c>
      <c r="O135" s="50">
        <f t="shared" si="100"/>
        <v>0</v>
      </c>
      <c r="P135" s="50">
        <f t="shared" si="70"/>
        <v>0</v>
      </c>
      <c r="Q135" s="50">
        <f t="shared" si="63"/>
        <v>0</v>
      </c>
      <c r="R135" s="50">
        <f t="shared" si="72"/>
        <v>0</v>
      </c>
      <c r="S135" s="50" t="str">
        <f t="shared" si="73"/>
        <v> </v>
      </c>
      <c r="T135" s="70">
        <f t="shared" si="110"/>
        <v>0</v>
      </c>
      <c r="U135" s="112">
        <f t="shared" si="111"/>
        <v>0</v>
      </c>
      <c r="V135" s="209" t="str">
        <f t="shared" si="112"/>
        <v> </v>
      </c>
      <c r="W135" s="634"/>
      <c r="X135" s="433"/>
      <c r="Y135" s="444"/>
      <c r="Z135" s="433">
        <f t="shared" si="64"/>
        <v>0</v>
      </c>
      <c r="AA135" s="50"/>
      <c r="AB135" s="50">
        <f t="shared" si="77"/>
        <v>0</v>
      </c>
      <c r="AC135" s="50" t="str">
        <f t="shared" si="76"/>
        <v> </v>
      </c>
      <c r="AD135" s="50"/>
      <c r="AE135" s="50">
        <f t="shared" si="113"/>
        <v>0</v>
      </c>
      <c r="AF135" s="183" t="str">
        <f t="shared" si="114"/>
        <v> </v>
      </c>
      <c r="AG135" s="485"/>
      <c r="AH135" s="50"/>
      <c r="AI135" s="50"/>
      <c r="AJ135" s="50">
        <f t="shared" si="115"/>
        <v>0</v>
      </c>
      <c r="AK135" s="50" t="str">
        <f t="shared" si="116"/>
        <v> </v>
      </c>
      <c r="AL135" s="50"/>
      <c r="AM135" s="50">
        <f t="shared" si="117"/>
        <v>0</v>
      </c>
      <c r="AN135" s="183" t="str">
        <f t="shared" si="118"/>
        <v> </v>
      </c>
      <c r="AO135" s="182"/>
      <c r="AP135" s="433"/>
      <c r="AQ135" s="50"/>
      <c r="AR135" s="50">
        <f t="shared" si="119"/>
        <v>0</v>
      </c>
      <c r="AS135" s="70" t="str">
        <f t="shared" si="83"/>
        <v> </v>
      </c>
      <c r="AT135" s="50"/>
      <c r="AU135" s="50">
        <f t="shared" si="120"/>
        <v>0</v>
      </c>
      <c r="AV135" s="571" t="str">
        <f t="shared" si="82"/>
        <v> </v>
      </c>
      <c r="AW135" s="634"/>
      <c r="AX135" s="433"/>
      <c r="AY135" s="50"/>
      <c r="AZ135" s="50">
        <f t="shared" si="65"/>
        <v>0</v>
      </c>
      <c r="BA135" s="50"/>
      <c r="BB135" s="70">
        <f t="shared" si="86"/>
        <v>0</v>
      </c>
      <c r="BC135" s="50" t="str">
        <f t="shared" si="107"/>
        <v> </v>
      </c>
      <c r="BD135" s="50"/>
      <c r="BE135" s="50">
        <f t="shared" si="101"/>
        <v>0</v>
      </c>
      <c r="BF135" s="209" t="str">
        <f t="shared" si="102"/>
        <v> </v>
      </c>
    </row>
    <row r="136" spans="1:58" ht="19.5" customHeight="1">
      <c r="A136" s="706" t="s">
        <v>99</v>
      </c>
      <c r="B136" s="736" t="s">
        <v>95</v>
      </c>
      <c r="C136" s="433">
        <f t="shared" si="103"/>
        <v>309.7</v>
      </c>
      <c r="D136" s="433">
        <f t="shared" si="103"/>
        <v>322.09999999999997</v>
      </c>
      <c r="E136" s="50">
        <f t="shared" si="104"/>
        <v>296.7</v>
      </c>
      <c r="F136" s="50">
        <f t="shared" si="108"/>
        <v>296.7</v>
      </c>
      <c r="G136" s="50">
        <f t="shared" si="109"/>
        <v>0</v>
      </c>
      <c r="H136" s="50">
        <f t="shared" si="60"/>
        <v>-25.399999999999977</v>
      </c>
      <c r="I136" s="50">
        <f t="shared" si="61"/>
        <v>92.11425023284696</v>
      </c>
      <c r="J136" s="70">
        <f t="shared" si="84"/>
        <v>0</v>
      </c>
      <c r="K136" s="70">
        <f t="shared" si="78"/>
        <v>296.7</v>
      </c>
      <c r="L136" s="209" t="str">
        <f t="shared" si="79"/>
        <v> </v>
      </c>
      <c r="M136" s="433">
        <f t="shared" si="90"/>
        <v>300</v>
      </c>
      <c r="N136" s="433">
        <f t="shared" si="90"/>
        <v>305.2</v>
      </c>
      <c r="O136" s="50">
        <f t="shared" si="100"/>
        <v>278.5</v>
      </c>
      <c r="P136" s="50">
        <f t="shared" si="70"/>
        <v>278.5</v>
      </c>
      <c r="Q136" s="50">
        <f t="shared" si="63"/>
        <v>0</v>
      </c>
      <c r="R136" s="50">
        <f t="shared" si="72"/>
        <v>-26.69999999999999</v>
      </c>
      <c r="S136" s="50">
        <f t="shared" si="73"/>
        <v>91.2516382699869</v>
      </c>
      <c r="T136" s="70">
        <f t="shared" si="110"/>
        <v>0</v>
      </c>
      <c r="U136" s="112">
        <f t="shared" si="111"/>
        <v>278.5</v>
      </c>
      <c r="V136" s="209" t="str">
        <f t="shared" si="112"/>
        <v> </v>
      </c>
      <c r="W136" s="634">
        <v>300</v>
      </c>
      <c r="X136" s="433">
        <v>305.2</v>
      </c>
      <c r="Y136" s="444">
        <v>278.5</v>
      </c>
      <c r="Z136" s="433">
        <f t="shared" si="64"/>
        <v>278.5</v>
      </c>
      <c r="AA136" s="50"/>
      <c r="AB136" s="50">
        <f t="shared" si="77"/>
        <v>-26.69999999999999</v>
      </c>
      <c r="AC136" s="50">
        <f t="shared" si="76"/>
        <v>91.2516382699869</v>
      </c>
      <c r="AD136" s="50"/>
      <c r="AE136" s="50">
        <f t="shared" si="113"/>
        <v>278.5</v>
      </c>
      <c r="AF136" s="183" t="str">
        <f t="shared" si="114"/>
        <v> </v>
      </c>
      <c r="AG136" s="485"/>
      <c r="AH136" s="50"/>
      <c r="AI136" s="50"/>
      <c r="AJ136" s="50">
        <f t="shared" si="115"/>
        <v>0</v>
      </c>
      <c r="AK136" s="50" t="str">
        <f t="shared" si="116"/>
        <v> </v>
      </c>
      <c r="AL136" s="50"/>
      <c r="AM136" s="50">
        <f t="shared" si="117"/>
        <v>0</v>
      </c>
      <c r="AN136" s="183" t="str">
        <f t="shared" si="118"/>
        <v> </v>
      </c>
      <c r="AO136" s="182"/>
      <c r="AP136" s="433"/>
      <c r="AQ136" s="50"/>
      <c r="AR136" s="50">
        <f t="shared" si="119"/>
        <v>0</v>
      </c>
      <c r="AS136" s="70" t="str">
        <f t="shared" si="83"/>
        <v> </v>
      </c>
      <c r="AT136" s="50"/>
      <c r="AU136" s="50">
        <f t="shared" si="120"/>
        <v>0</v>
      </c>
      <c r="AV136" s="571" t="str">
        <f t="shared" si="82"/>
        <v> </v>
      </c>
      <c r="AW136" s="634">
        <v>9.7</v>
      </c>
      <c r="AX136" s="433">
        <v>16.9</v>
      </c>
      <c r="AY136" s="50">
        <v>18.2</v>
      </c>
      <c r="AZ136" s="50">
        <f t="shared" si="65"/>
        <v>18.2</v>
      </c>
      <c r="BA136" s="50"/>
      <c r="BB136" s="170">
        <f t="shared" si="86"/>
        <v>1.3000000000000007</v>
      </c>
      <c r="BC136" s="50">
        <f t="shared" si="107"/>
        <v>107.6923076923077</v>
      </c>
      <c r="BD136" s="50"/>
      <c r="BE136" s="50">
        <f t="shared" si="101"/>
        <v>18.2</v>
      </c>
      <c r="BF136" s="209" t="str">
        <f t="shared" si="102"/>
        <v> </v>
      </c>
    </row>
    <row r="137" spans="1:58" ht="23.25" customHeight="1">
      <c r="A137" s="706" t="s">
        <v>100</v>
      </c>
      <c r="B137" s="736" t="s">
        <v>101</v>
      </c>
      <c r="C137" s="433">
        <f t="shared" si="103"/>
        <v>10</v>
      </c>
      <c r="D137" s="433">
        <f t="shared" si="103"/>
        <v>10</v>
      </c>
      <c r="E137" s="50">
        <f t="shared" si="104"/>
        <v>83.7</v>
      </c>
      <c r="F137" s="50">
        <f t="shared" si="108"/>
        <v>83.7</v>
      </c>
      <c r="G137" s="50">
        <f t="shared" si="109"/>
        <v>0</v>
      </c>
      <c r="H137" s="50">
        <f t="shared" si="60"/>
        <v>73.7</v>
      </c>
      <c r="I137" s="50" t="str">
        <f t="shared" si="61"/>
        <v>&gt;200</v>
      </c>
      <c r="J137" s="70">
        <f t="shared" si="84"/>
        <v>0</v>
      </c>
      <c r="K137" s="70">
        <f t="shared" si="78"/>
        <v>83.7</v>
      </c>
      <c r="L137" s="209" t="str">
        <f t="shared" si="79"/>
        <v> </v>
      </c>
      <c r="M137" s="433">
        <f t="shared" si="90"/>
        <v>10</v>
      </c>
      <c r="N137" s="433">
        <f t="shared" si="90"/>
        <v>10</v>
      </c>
      <c r="O137" s="50">
        <f t="shared" si="100"/>
        <v>83.7</v>
      </c>
      <c r="P137" s="50">
        <f t="shared" si="70"/>
        <v>83.7</v>
      </c>
      <c r="Q137" s="50">
        <f t="shared" si="63"/>
        <v>0</v>
      </c>
      <c r="R137" s="50">
        <f t="shared" si="72"/>
        <v>73.7</v>
      </c>
      <c r="S137" s="50" t="str">
        <f t="shared" si="73"/>
        <v>&gt;200</v>
      </c>
      <c r="T137" s="70">
        <f t="shared" si="110"/>
        <v>0</v>
      </c>
      <c r="U137" s="112">
        <f t="shared" si="111"/>
        <v>83.7</v>
      </c>
      <c r="V137" s="209" t="str">
        <f t="shared" si="112"/>
        <v> </v>
      </c>
      <c r="W137" s="634">
        <v>10</v>
      </c>
      <c r="X137" s="433">
        <v>10</v>
      </c>
      <c r="Y137" s="444">
        <v>83.7</v>
      </c>
      <c r="Z137" s="433">
        <f t="shared" si="64"/>
        <v>83.7</v>
      </c>
      <c r="AA137" s="50"/>
      <c r="AB137" s="50">
        <f t="shared" si="77"/>
        <v>73.7</v>
      </c>
      <c r="AC137" s="50" t="str">
        <f t="shared" si="76"/>
        <v>&gt;200</v>
      </c>
      <c r="AD137" s="50"/>
      <c r="AE137" s="81">
        <f t="shared" si="113"/>
        <v>83.7</v>
      </c>
      <c r="AF137" s="244" t="str">
        <f t="shared" si="114"/>
        <v> </v>
      </c>
      <c r="AG137" s="602"/>
      <c r="AH137" s="81"/>
      <c r="AI137" s="81"/>
      <c r="AJ137" s="81">
        <f t="shared" si="115"/>
        <v>0</v>
      </c>
      <c r="AK137" s="81" t="str">
        <f t="shared" si="116"/>
        <v> </v>
      </c>
      <c r="AL137" s="81"/>
      <c r="AM137" s="81">
        <f t="shared" si="117"/>
        <v>0</v>
      </c>
      <c r="AN137" s="244" t="str">
        <f t="shared" si="118"/>
        <v> </v>
      </c>
      <c r="AO137" s="210"/>
      <c r="AP137" s="465"/>
      <c r="AQ137" s="81"/>
      <c r="AR137" s="81">
        <f t="shared" si="119"/>
        <v>0</v>
      </c>
      <c r="AS137" s="70" t="str">
        <f t="shared" si="83"/>
        <v> </v>
      </c>
      <c r="AT137" s="81"/>
      <c r="AU137" s="81">
        <f t="shared" si="120"/>
        <v>0</v>
      </c>
      <c r="AV137" s="571" t="str">
        <f t="shared" si="82"/>
        <v> </v>
      </c>
      <c r="AW137" s="634"/>
      <c r="AX137" s="465"/>
      <c r="AY137" s="81"/>
      <c r="AZ137" s="81">
        <f t="shared" si="65"/>
        <v>0</v>
      </c>
      <c r="BA137" s="81"/>
      <c r="BB137" s="70">
        <f t="shared" si="86"/>
        <v>0</v>
      </c>
      <c r="BC137" s="50" t="str">
        <f t="shared" si="107"/>
        <v> </v>
      </c>
      <c r="BD137" s="72"/>
      <c r="BE137" s="72">
        <f t="shared" si="101"/>
        <v>0</v>
      </c>
      <c r="BF137" s="209" t="str">
        <f t="shared" si="102"/>
        <v> </v>
      </c>
    </row>
    <row r="138" spans="1:58" s="9" customFormat="1" ht="18.75" customHeight="1">
      <c r="A138" s="737" t="s">
        <v>105</v>
      </c>
      <c r="B138" s="735" t="s">
        <v>104</v>
      </c>
      <c r="C138" s="463">
        <f t="shared" si="103"/>
        <v>0</v>
      </c>
      <c r="D138" s="463">
        <f t="shared" si="103"/>
        <v>0</v>
      </c>
      <c r="E138" s="72">
        <f t="shared" si="104"/>
        <v>-71.00000000000004</v>
      </c>
      <c r="F138" s="72">
        <f t="shared" si="108"/>
        <v>-35.50000000000006</v>
      </c>
      <c r="G138" s="72">
        <f t="shared" si="109"/>
        <v>-35.499999999999986</v>
      </c>
      <c r="H138" s="72">
        <f t="shared" si="60"/>
        <v>-71.00000000000004</v>
      </c>
      <c r="I138" s="72" t="str">
        <f t="shared" si="61"/>
        <v> </v>
      </c>
      <c r="J138" s="92">
        <f t="shared" si="84"/>
        <v>0</v>
      </c>
      <c r="K138" s="92">
        <f t="shared" si="78"/>
        <v>-71.00000000000004</v>
      </c>
      <c r="L138" s="208" t="str">
        <f t="shared" si="79"/>
        <v> </v>
      </c>
      <c r="M138" s="463">
        <f t="shared" si="90"/>
        <v>0</v>
      </c>
      <c r="N138" s="463">
        <f t="shared" si="90"/>
        <v>0</v>
      </c>
      <c r="O138" s="72">
        <f t="shared" si="100"/>
        <v>-71.70000000000005</v>
      </c>
      <c r="P138" s="72">
        <f t="shared" si="70"/>
        <v>-35.50000000000006</v>
      </c>
      <c r="Q138" s="72">
        <f t="shared" si="63"/>
        <v>-36.19999999999999</v>
      </c>
      <c r="R138" s="72">
        <f t="shared" si="72"/>
        <v>-71.70000000000005</v>
      </c>
      <c r="S138" s="72" t="str">
        <f t="shared" si="73"/>
        <v> </v>
      </c>
      <c r="T138" s="92">
        <f t="shared" si="110"/>
        <v>0</v>
      </c>
      <c r="U138" s="119">
        <f t="shared" si="111"/>
        <v>-71.70000000000005</v>
      </c>
      <c r="V138" s="208" t="str">
        <f t="shared" si="112"/>
        <v> </v>
      </c>
      <c r="W138" s="463">
        <f>W139+W140</f>
        <v>0</v>
      </c>
      <c r="X138" s="463">
        <f>X139+X140</f>
        <v>0</v>
      </c>
      <c r="Y138" s="481">
        <f>Y139+Y140</f>
        <v>-71.70000000000005</v>
      </c>
      <c r="Z138" s="463">
        <f t="shared" si="64"/>
        <v>-35.50000000000006</v>
      </c>
      <c r="AA138" s="72">
        <f>AA139+AA140</f>
        <v>-36.19999999999999</v>
      </c>
      <c r="AB138" s="72">
        <f t="shared" si="77"/>
        <v>-71.70000000000005</v>
      </c>
      <c r="AC138" s="72" t="str">
        <f t="shared" si="76"/>
        <v> </v>
      </c>
      <c r="AD138" s="72"/>
      <c r="AE138" s="72">
        <f t="shared" si="113"/>
        <v>-71.70000000000005</v>
      </c>
      <c r="AF138" s="191" t="str">
        <f t="shared" si="114"/>
        <v> </v>
      </c>
      <c r="AG138" s="549"/>
      <c r="AH138" s="72"/>
      <c r="AI138" s="72"/>
      <c r="AJ138" s="72">
        <f t="shared" si="115"/>
        <v>0</v>
      </c>
      <c r="AK138" s="72" t="str">
        <f t="shared" si="116"/>
        <v> </v>
      </c>
      <c r="AL138" s="72"/>
      <c r="AM138" s="72">
        <f t="shared" si="117"/>
        <v>0</v>
      </c>
      <c r="AN138" s="191" t="str">
        <f t="shared" si="118"/>
        <v> </v>
      </c>
      <c r="AO138" s="206"/>
      <c r="AP138" s="463"/>
      <c r="AQ138" s="72"/>
      <c r="AR138" s="72">
        <f t="shared" si="119"/>
        <v>0</v>
      </c>
      <c r="AS138" s="92" t="str">
        <f t="shared" si="83"/>
        <v> </v>
      </c>
      <c r="AT138" s="72"/>
      <c r="AU138" s="72">
        <f t="shared" si="120"/>
        <v>0</v>
      </c>
      <c r="AV138" s="586" t="str">
        <f t="shared" si="82"/>
        <v> </v>
      </c>
      <c r="AW138" s="206">
        <f>AW139+AW140</f>
        <v>0</v>
      </c>
      <c r="AX138" s="463">
        <f>AX139+AX140</f>
        <v>0</v>
      </c>
      <c r="AY138" s="72">
        <f>AY139+AY140</f>
        <v>0.6999999999999993</v>
      </c>
      <c r="AZ138" s="72">
        <f t="shared" si="65"/>
        <v>-3.552713678800501E-15</v>
      </c>
      <c r="BA138" s="72">
        <f>BA139+BA140</f>
        <v>0.7000000000000028</v>
      </c>
      <c r="BB138" s="165">
        <f t="shared" si="86"/>
        <v>0.6999999999999993</v>
      </c>
      <c r="BC138" s="72" t="str">
        <f t="shared" si="107"/>
        <v> </v>
      </c>
      <c r="BD138" s="72">
        <f>BD139+BD140</f>
        <v>0</v>
      </c>
      <c r="BE138" s="72">
        <f t="shared" si="101"/>
        <v>0.6999999999999993</v>
      </c>
      <c r="BF138" s="208" t="str">
        <f t="shared" si="102"/>
        <v> </v>
      </c>
    </row>
    <row r="139" spans="1:58" ht="19.5" customHeight="1">
      <c r="A139" s="706" t="s">
        <v>103</v>
      </c>
      <c r="B139" s="736" t="s">
        <v>277</v>
      </c>
      <c r="C139" s="674"/>
      <c r="D139" s="433">
        <f t="shared" si="103"/>
        <v>0</v>
      </c>
      <c r="E139" s="50">
        <f t="shared" si="104"/>
        <v>515.1999999999999</v>
      </c>
      <c r="F139" s="50">
        <f t="shared" si="108"/>
        <v>93.39999999999999</v>
      </c>
      <c r="G139" s="50">
        <f t="shared" si="109"/>
        <v>421.8</v>
      </c>
      <c r="H139" s="50">
        <f t="shared" si="60"/>
        <v>515.1999999999999</v>
      </c>
      <c r="I139" s="50" t="str">
        <f t="shared" si="61"/>
        <v> </v>
      </c>
      <c r="J139" s="70">
        <f t="shared" si="84"/>
        <v>0</v>
      </c>
      <c r="K139" s="70">
        <f t="shared" si="78"/>
        <v>515.1999999999999</v>
      </c>
      <c r="L139" s="209" t="str">
        <f t="shared" si="79"/>
        <v> </v>
      </c>
      <c r="M139" s="463">
        <f t="shared" si="90"/>
        <v>0</v>
      </c>
      <c r="N139" s="433">
        <f t="shared" si="90"/>
        <v>0</v>
      </c>
      <c r="O139" s="50">
        <f t="shared" si="100"/>
        <v>484.4</v>
      </c>
      <c r="P139" s="50">
        <f t="shared" si="70"/>
        <v>93.19999999999999</v>
      </c>
      <c r="Q139" s="50">
        <f t="shared" si="63"/>
        <v>391.2</v>
      </c>
      <c r="R139" s="50">
        <f t="shared" si="72"/>
        <v>484.4</v>
      </c>
      <c r="S139" s="50" t="str">
        <f t="shared" si="73"/>
        <v> </v>
      </c>
      <c r="T139" s="70">
        <f t="shared" si="110"/>
        <v>0</v>
      </c>
      <c r="U139" s="112">
        <f t="shared" si="111"/>
        <v>484.4</v>
      </c>
      <c r="V139" s="209" t="str">
        <f t="shared" si="112"/>
        <v> </v>
      </c>
      <c r="W139" s="634"/>
      <c r="X139" s="433"/>
      <c r="Y139" s="474">
        <v>484.4</v>
      </c>
      <c r="Z139" s="433">
        <f t="shared" si="64"/>
        <v>93.19999999999999</v>
      </c>
      <c r="AA139" s="50">
        <v>391.2</v>
      </c>
      <c r="AB139" s="50">
        <f t="shared" si="77"/>
        <v>484.4</v>
      </c>
      <c r="AC139" s="50" t="str">
        <f t="shared" si="76"/>
        <v> </v>
      </c>
      <c r="AD139" s="50"/>
      <c r="AE139" s="50">
        <f t="shared" si="113"/>
        <v>484.4</v>
      </c>
      <c r="AF139" s="183" t="str">
        <f t="shared" si="114"/>
        <v> </v>
      </c>
      <c r="AG139" s="485"/>
      <c r="AH139" s="50"/>
      <c r="AI139" s="50"/>
      <c r="AJ139" s="50">
        <f t="shared" si="115"/>
        <v>0</v>
      </c>
      <c r="AK139" s="50" t="str">
        <f t="shared" si="116"/>
        <v> </v>
      </c>
      <c r="AL139" s="50"/>
      <c r="AM139" s="50">
        <f t="shared" si="117"/>
        <v>0</v>
      </c>
      <c r="AN139" s="183" t="str">
        <f t="shared" si="118"/>
        <v> </v>
      </c>
      <c r="AO139" s="182"/>
      <c r="AP139" s="433"/>
      <c r="AQ139" s="50"/>
      <c r="AR139" s="50">
        <f t="shared" si="119"/>
        <v>0</v>
      </c>
      <c r="AS139" s="70" t="str">
        <f t="shared" si="83"/>
        <v> </v>
      </c>
      <c r="AT139" s="50"/>
      <c r="AU139" s="50">
        <f t="shared" si="120"/>
        <v>0</v>
      </c>
      <c r="AV139" s="571" t="str">
        <f t="shared" si="82"/>
        <v> </v>
      </c>
      <c r="AW139" s="634"/>
      <c r="AX139" s="433"/>
      <c r="AY139" s="50">
        <v>30.8</v>
      </c>
      <c r="AZ139" s="50">
        <f t="shared" si="65"/>
        <v>0.1999999999999993</v>
      </c>
      <c r="BA139" s="50">
        <v>30.6</v>
      </c>
      <c r="BB139" s="70">
        <f t="shared" si="86"/>
        <v>30.8</v>
      </c>
      <c r="BC139" s="50" t="str">
        <f t="shared" si="107"/>
        <v> </v>
      </c>
      <c r="BD139" s="50"/>
      <c r="BE139" s="50">
        <f t="shared" si="101"/>
        <v>30.8</v>
      </c>
      <c r="BF139" s="209" t="str">
        <f aca="true" t="shared" si="121" ref="BF139:BF170">IF(BD139&lt;&gt;0,IF(AY140/BD139*100&lt;0,"&lt;0",IF(AY140/BD139*100&gt;200,"&gt;200",AY140/BD139*100))," ")</f>
        <v> </v>
      </c>
    </row>
    <row r="140" spans="1:58" ht="22.5" customHeight="1">
      <c r="A140" s="706" t="s">
        <v>106</v>
      </c>
      <c r="B140" s="736" t="s">
        <v>278</v>
      </c>
      <c r="C140" s="433">
        <f t="shared" si="103"/>
        <v>0</v>
      </c>
      <c r="D140" s="433">
        <f t="shared" si="103"/>
        <v>0</v>
      </c>
      <c r="E140" s="50">
        <f t="shared" si="104"/>
        <v>-586.2</v>
      </c>
      <c r="F140" s="50">
        <f t="shared" si="108"/>
        <v>-128.90000000000003</v>
      </c>
      <c r="G140" s="50">
        <f t="shared" si="109"/>
        <v>-457.29999999999995</v>
      </c>
      <c r="H140" s="50">
        <f t="shared" si="60"/>
        <v>-586.2</v>
      </c>
      <c r="I140" s="50" t="str">
        <f t="shared" si="61"/>
        <v> </v>
      </c>
      <c r="J140" s="70">
        <f t="shared" si="84"/>
        <v>0</v>
      </c>
      <c r="K140" s="70">
        <f t="shared" si="78"/>
        <v>-586.2</v>
      </c>
      <c r="L140" s="209" t="str">
        <f t="shared" si="79"/>
        <v> </v>
      </c>
      <c r="M140" s="463">
        <f t="shared" si="90"/>
        <v>0</v>
      </c>
      <c r="N140" s="433">
        <f t="shared" si="90"/>
        <v>0</v>
      </c>
      <c r="O140" s="50">
        <f t="shared" si="100"/>
        <v>-556.1</v>
      </c>
      <c r="P140" s="50">
        <f t="shared" si="70"/>
        <v>-128.70000000000005</v>
      </c>
      <c r="Q140" s="50">
        <f t="shared" si="63"/>
        <v>-427.4</v>
      </c>
      <c r="R140" s="50">
        <f t="shared" si="72"/>
        <v>-556.1</v>
      </c>
      <c r="S140" s="50" t="str">
        <f t="shared" si="73"/>
        <v> </v>
      </c>
      <c r="T140" s="70">
        <f t="shared" si="110"/>
        <v>0</v>
      </c>
      <c r="U140" s="112">
        <f t="shared" si="111"/>
        <v>-556.1</v>
      </c>
      <c r="V140" s="209" t="str">
        <f t="shared" si="112"/>
        <v> </v>
      </c>
      <c r="W140" s="634"/>
      <c r="X140" s="433"/>
      <c r="Y140" s="474">
        <v>-556.1</v>
      </c>
      <c r="Z140" s="433">
        <f t="shared" si="64"/>
        <v>-128.70000000000005</v>
      </c>
      <c r="AA140" s="50">
        <v>-427.4</v>
      </c>
      <c r="AB140" s="50">
        <f t="shared" si="77"/>
        <v>-556.1</v>
      </c>
      <c r="AC140" s="50" t="str">
        <f t="shared" si="76"/>
        <v> </v>
      </c>
      <c r="AD140" s="50"/>
      <c r="AE140" s="50">
        <f t="shared" si="113"/>
        <v>-556.1</v>
      </c>
      <c r="AF140" s="183" t="str">
        <f t="shared" si="114"/>
        <v> </v>
      </c>
      <c r="AG140" s="485"/>
      <c r="AH140" s="50"/>
      <c r="AI140" s="50"/>
      <c r="AJ140" s="50">
        <f t="shared" si="115"/>
        <v>0</v>
      </c>
      <c r="AK140" s="50" t="str">
        <f t="shared" si="116"/>
        <v> </v>
      </c>
      <c r="AL140" s="50"/>
      <c r="AM140" s="50">
        <f t="shared" si="117"/>
        <v>0</v>
      </c>
      <c r="AN140" s="183" t="str">
        <f t="shared" si="118"/>
        <v> </v>
      </c>
      <c r="AO140" s="182"/>
      <c r="AP140" s="433"/>
      <c r="AQ140" s="50"/>
      <c r="AR140" s="50">
        <f t="shared" si="119"/>
        <v>0</v>
      </c>
      <c r="AS140" s="70" t="str">
        <f t="shared" si="83"/>
        <v> </v>
      </c>
      <c r="AT140" s="50"/>
      <c r="AU140" s="50">
        <f t="shared" si="120"/>
        <v>0</v>
      </c>
      <c r="AV140" s="571" t="str">
        <f t="shared" si="82"/>
        <v> </v>
      </c>
      <c r="AW140" s="634"/>
      <c r="AX140" s="433"/>
      <c r="AY140" s="50">
        <v>-30.1</v>
      </c>
      <c r="AZ140" s="50">
        <f t="shared" si="65"/>
        <v>-0.20000000000000284</v>
      </c>
      <c r="BA140" s="50">
        <v>-29.9</v>
      </c>
      <c r="BB140" s="171">
        <f t="shared" si="86"/>
        <v>-30.1</v>
      </c>
      <c r="BC140" s="50" t="str">
        <f t="shared" si="107"/>
        <v> </v>
      </c>
      <c r="BD140" s="50"/>
      <c r="BE140" s="50">
        <f t="shared" si="101"/>
        <v>-30.1</v>
      </c>
      <c r="BF140" s="209" t="str">
        <f t="shared" si="121"/>
        <v> </v>
      </c>
    </row>
    <row r="141" spans="1:58" s="9" customFormat="1" ht="18.75" customHeight="1">
      <c r="A141" s="734" t="s">
        <v>109</v>
      </c>
      <c r="B141" s="735" t="s">
        <v>107</v>
      </c>
      <c r="C141" s="463">
        <f t="shared" si="103"/>
        <v>0</v>
      </c>
      <c r="D141" s="463">
        <f t="shared" si="103"/>
        <v>0</v>
      </c>
      <c r="E141" s="72">
        <f t="shared" si="104"/>
        <v>0</v>
      </c>
      <c r="F141" s="72">
        <f t="shared" si="108"/>
        <v>0</v>
      </c>
      <c r="G141" s="72">
        <f t="shared" si="109"/>
        <v>0</v>
      </c>
      <c r="H141" s="72">
        <f aca="true" t="shared" si="122" ref="H141:H201">E141-D141</f>
        <v>0</v>
      </c>
      <c r="I141" s="72" t="str">
        <f aca="true" t="shared" si="123" ref="I141:I201">IF(D141&lt;&gt;0,IF(E141/D141*100&lt;0,"&lt;0",IF(E141/D141*100&gt;200,"&gt;200",E141/D141*100))," ")</f>
        <v> </v>
      </c>
      <c r="J141" s="92">
        <f t="shared" si="84"/>
        <v>0</v>
      </c>
      <c r="K141" s="92">
        <f t="shared" si="78"/>
        <v>0</v>
      </c>
      <c r="L141" s="208" t="str">
        <f t="shared" si="79"/>
        <v> </v>
      </c>
      <c r="M141" s="463">
        <f t="shared" si="90"/>
        <v>0</v>
      </c>
      <c r="N141" s="463">
        <f t="shared" si="90"/>
        <v>0</v>
      </c>
      <c r="O141" s="72">
        <f t="shared" si="100"/>
        <v>0</v>
      </c>
      <c r="P141" s="72">
        <f t="shared" si="70"/>
        <v>0</v>
      </c>
      <c r="Q141" s="72">
        <f t="shared" si="63"/>
        <v>0</v>
      </c>
      <c r="R141" s="72">
        <f t="shared" si="72"/>
        <v>0</v>
      </c>
      <c r="S141" s="72" t="str">
        <f t="shared" si="73"/>
        <v> </v>
      </c>
      <c r="T141" s="92">
        <f t="shared" si="110"/>
        <v>0</v>
      </c>
      <c r="U141" s="119">
        <f t="shared" si="111"/>
        <v>0</v>
      </c>
      <c r="V141" s="208" t="str">
        <f t="shared" si="112"/>
        <v> </v>
      </c>
      <c r="W141" s="640"/>
      <c r="X141" s="463"/>
      <c r="Y141" s="451"/>
      <c r="Z141" s="463">
        <f t="shared" si="64"/>
        <v>0</v>
      </c>
      <c r="AA141" s="72"/>
      <c r="AB141" s="72">
        <f t="shared" si="77"/>
        <v>0</v>
      </c>
      <c r="AC141" s="72" t="str">
        <f t="shared" si="76"/>
        <v> </v>
      </c>
      <c r="AD141" s="72"/>
      <c r="AE141" s="72">
        <f t="shared" si="113"/>
        <v>0</v>
      </c>
      <c r="AF141" s="191" t="str">
        <f t="shared" si="114"/>
        <v> </v>
      </c>
      <c r="AG141" s="549"/>
      <c r="AH141" s="72"/>
      <c r="AI141" s="72"/>
      <c r="AJ141" s="72">
        <f t="shared" si="115"/>
        <v>0</v>
      </c>
      <c r="AK141" s="72" t="str">
        <f t="shared" si="116"/>
        <v> </v>
      </c>
      <c r="AL141" s="72"/>
      <c r="AM141" s="72">
        <f t="shared" si="117"/>
        <v>0</v>
      </c>
      <c r="AN141" s="191" t="str">
        <f t="shared" si="118"/>
        <v> </v>
      </c>
      <c r="AO141" s="206"/>
      <c r="AP141" s="463"/>
      <c r="AQ141" s="72"/>
      <c r="AR141" s="72">
        <f t="shared" si="119"/>
        <v>0</v>
      </c>
      <c r="AS141" s="92" t="str">
        <f t="shared" si="83"/>
        <v> </v>
      </c>
      <c r="AT141" s="72"/>
      <c r="AU141" s="72">
        <f t="shared" si="120"/>
        <v>0</v>
      </c>
      <c r="AV141" s="585" t="str">
        <f t="shared" si="82"/>
        <v> </v>
      </c>
      <c r="AW141" s="640"/>
      <c r="AX141" s="463">
        <f>AX142+AX143</f>
        <v>0</v>
      </c>
      <c r="AY141" s="72">
        <f>AY142+AY143</f>
        <v>0</v>
      </c>
      <c r="AZ141" s="72">
        <f t="shared" si="65"/>
        <v>0</v>
      </c>
      <c r="BA141" s="72">
        <f>BA142+BA143</f>
        <v>0</v>
      </c>
      <c r="BB141" s="165">
        <f t="shared" si="86"/>
        <v>0</v>
      </c>
      <c r="BC141" s="72" t="str">
        <f t="shared" si="107"/>
        <v> </v>
      </c>
      <c r="BD141" s="72"/>
      <c r="BE141" s="72">
        <f t="shared" si="101"/>
        <v>0</v>
      </c>
      <c r="BF141" s="208" t="str">
        <f t="shared" si="121"/>
        <v> </v>
      </c>
    </row>
    <row r="142" spans="1:58" ht="19.5" customHeight="1">
      <c r="A142" s="738" t="s">
        <v>111</v>
      </c>
      <c r="B142" s="736" t="s">
        <v>110</v>
      </c>
      <c r="C142" s="674"/>
      <c r="D142" s="433">
        <f t="shared" si="103"/>
        <v>0</v>
      </c>
      <c r="E142" s="50">
        <f t="shared" si="104"/>
        <v>0</v>
      </c>
      <c r="F142" s="50">
        <f aca="true" t="shared" si="124" ref="F142:F201">Z142+AI142+AQ142+AZ142</f>
        <v>0</v>
      </c>
      <c r="G142" s="50">
        <f t="shared" si="109"/>
        <v>0</v>
      </c>
      <c r="H142" s="50">
        <f t="shared" si="122"/>
        <v>0</v>
      </c>
      <c r="I142" s="50" t="str">
        <f t="shared" si="123"/>
        <v> </v>
      </c>
      <c r="J142" s="94">
        <f t="shared" si="84"/>
        <v>0</v>
      </c>
      <c r="K142" s="94">
        <f t="shared" si="78"/>
        <v>0</v>
      </c>
      <c r="L142" s="211" t="str">
        <f t="shared" si="79"/>
        <v> </v>
      </c>
      <c r="M142" s="463">
        <f t="shared" si="90"/>
        <v>0</v>
      </c>
      <c r="N142" s="433">
        <f t="shared" si="90"/>
        <v>0</v>
      </c>
      <c r="O142" s="50">
        <f t="shared" si="100"/>
        <v>0</v>
      </c>
      <c r="P142" s="50">
        <f aca="true" t="shared" si="125" ref="P142:P201">Z142+AI142+AQ142</f>
        <v>0</v>
      </c>
      <c r="Q142" s="50">
        <f aca="true" t="shared" si="126" ref="Q142:Q201">AA142</f>
        <v>0</v>
      </c>
      <c r="R142" s="50">
        <f t="shared" si="72"/>
        <v>0</v>
      </c>
      <c r="S142" s="50" t="str">
        <f t="shared" si="73"/>
        <v> </v>
      </c>
      <c r="T142" s="94">
        <f t="shared" si="110"/>
        <v>0</v>
      </c>
      <c r="U142" s="120">
        <f t="shared" si="111"/>
        <v>0</v>
      </c>
      <c r="V142" s="211" t="str">
        <f t="shared" si="112"/>
        <v> </v>
      </c>
      <c r="W142" s="641"/>
      <c r="X142" s="433"/>
      <c r="Y142" s="444"/>
      <c r="Z142" s="433">
        <f aca="true" t="shared" si="127" ref="Z142:Z200">Y142-AA142</f>
        <v>0</v>
      </c>
      <c r="AA142" s="50"/>
      <c r="AB142" s="50">
        <f t="shared" si="77"/>
        <v>0</v>
      </c>
      <c r="AC142" s="50" t="str">
        <f t="shared" si="76"/>
        <v> </v>
      </c>
      <c r="AD142" s="50"/>
      <c r="AE142" s="50">
        <f t="shared" si="113"/>
        <v>0</v>
      </c>
      <c r="AF142" s="183" t="str">
        <f t="shared" si="114"/>
        <v> </v>
      </c>
      <c r="AG142" s="485"/>
      <c r="AH142" s="50"/>
      <c r="AI142" s="50"/>
      <c r="AJ142" s="50">
        <f t="shared" si="115"/>
        <v>0</v>
      </c>
      <c r="AK142" s="50" t="str">
        <f t="shared" si="116"/>
        <v> </v>
      </c>
      <c r="AL142" s="50"/>
      <c r="AM142" s="50">
        <f t="shared" si="117"/>
        <v>0</v>
      </c>
      <c r="AN142" s="183" t="str">
        <f t="shared" si="118"/>
        <v> </v>
      </c>
      <c r="AO142" s="182"/>
      <c r="AP142" s="433"/>
      <c r="AQ142" s="50"/>
      <c r="AR142" s="50">
        <f t="shared" si="119"/>
        <v>0</v>
      </c>
      <c r="AS142" s="94" t="str">
        <f t="shared" si="83"/>
        <v> </v>
      </c>
      <c r="AT142" s="50"/>
      <c r="AU142" s="50">
        <f t="shared" si="120"/>
        <v>0</v>
      </c>
      <c r="AV142" s="587" t="str">
        <f t="shared" si="82"/>
        <v> </v>
      </c>
      <c r="AW142" s="641"/>
      <c r="AX142" s="433"/>
      <c r="AY142" s="50"/>
      <c r="AZ142" s="50">
        <f aca="true" t="shared" si="128" ref="AZ142:AZ201">AY142-BA142</f>
        <v>0</v>
      </c>
      <c r="BA142" s="50"/>
      <c r="BB142" s="70">
        <f t="shared" si="86"/>
        <v>0</v>
      </c>
      <c r="BC142" s="56" t="str">
        <f t="shared" si="107"/>
        <v> </v>
      </c>
      <c r="BD142" s="50"/>
      <c r="BE142" s="50">
        <f t="shared" si="101"/>
        <v>0</v>
      </c>
      <c r="BF142" s="211" t="str">
        <f t="shared" si="121"/>
        <v> </v>
      </c>
    </row>
    <row r="143" spans="1:58" ht="21.75" customHeight="1">
      <c r="A143" s="738" t="s">
        <v>113</v>
      </c>
      <c r="B143" s="736" t="s">
        <v>112</v>
      </c>
      <c r="C143" s="674"/>
      <c r="D143" s="433">
        <f t="shared" si="103"/>
        <v>0</v>
      </c>
      <c r="E143" s="50">
        <f t="shared" si="104"/>
        <v>0</v>
      </c>
      <c r="F143" s="50">
        <f t="shared" si="124"/>
        <v>0</v>
      </c>
      <c r="G143" s="50">
        <f t="shared" si="109"/>
        <v>0</v>
      </c>
      <c r="H143" s="50">
        <f t="shared" si="122"/>
        <v>0</v>
      </c>
      <c r="I143" s="50" t="str">
        <f t="shared" si="123"/>
        <v> </v>
      </c>
      <c r="J143" s="94">
        <f t="shared" si="84"/>
        <v>0</v>
      </c>
      <c r="K143" s="94">
        <f t="shared" si="78"/>
        <v>0</v>
      </c>
      <c r="L143" s="211" t="str">
        <f t="shared" si="79"/>
        <v> </v>
      </c>
      <c r="M143" s="463">
        <f t="shared" si="90"/>
        <v>0</v>
      </c>
      <c r="N143" s="433">
        <f t="shared" si="90"/>
        <v>0</v>
      </c>
      <c r="O143" s="50">
        <f t="shared" si="100"/>
        <v>0</v>
      </c>
      <c r="P143" s="50">
        <f t="shared" si="125"/>
        <v>0</v>
      </c>
      <c r="Q143" s="50">
        <f t="shared" si="126"/>
        <v>0</v>
      </c>
      <c r="R143" s="50">
        <f t="shared" si="72"/>
        <v>0</v>
      </c>
      <c r="S143" s="50" t="str">
        <f t="shared" si="73"/>
        <v> </v>
      </c>
      <c r="T143" s="94">
        <f t="shared" si="110"/>
        <v>0</v>
      </c>
      <c r="U143" s="120">
        <f t="shared" si="111"/>
        <v>0</v>
      </c>
      <c r="V143" s="211" t="str">
        <f t="shared" si="112"/>
        <v> </v>
      </c>
      <c r="W143" s="641"/>
      <c r="X143" s="433"/>
      <c r="Y143" s="444"/>
      <c r="Z143" s="433">
        <f t="shared" si="127"/>
        <v>0</v>
      </c>
      <c r="AA143" s="50"/>
      <c r="AB143" s="50">
        <f t="shared" si="77"/>
        <v>0</v>
      </c>
      <c r="AC143" s="50" t="str">
        <f t="shared" si="76"/>
        <v> </v>
      </c>
      <c r="AD143" s="50"/>
      <c r="AE143" s="50">
        <f t="shared" si="113"/>
        <v>0</v>
      </c>
      <c r="AF143" s="183" t="str">
        <f t="shared" si="114"/>
        <v> </v>
      </c>
      <c r="AG143" s="485"/>
      <c r="AH143" s="50"/>
      <c r="AI143" s="50"/>
      <c r="AJ143" s="50">
        <f t="shared" si="115"/>
        <v>0</v>
      </c>
      <c r="AK143" s="50" t="str">
        <f t="shared" si="116"/>
        <v> </v>
      </c>
      <c r="AL143" s="50"/>
      <c r="AM143" s="50">
        <f t="shared" si="117"/>
        <v>0</v>
      </c>
      <c r="AN143" s="183" t="str">
        <f t="shared" si="118"/>
        <v> </v>
      </c>
      <c r="AO143" s="182"/>
      <c r="AP143" s="433"/>
      <c r="AQ143" s="50"/>
      <c r="AR143" s="50">
        <f t="shared" si="119"/>
        <v>0</v>
      </c>
      <c r="AS143" s="94" t="str">
        <f t="shared" si="83"/>
        <v> </v>
      </c>
      <c r="AT143" s="50"/>
      <c r="AU143" s="50">
        <f t="shared" si="120"/>
        <v>0</v>
      </c>
      <c r="AV143" s="587" t="str">
        <f t="shared" si="82"/>
        <v> </v>
      </c>
      <c r="AW143" s="641"/>
      <c r="AX143" s="463"/>
      <c r="AY143" s="72"/>
      <c r="AZ143" s="72">
        <f t="shared" si="128"/>
        <v>0</v>
      </c>
      <c r="BA143" s="72"/>
      <c r="BB143" s="70">
        <f t="shared" si="86"/>
        <v>0</v>
      </c>
      <c r="BC143" s="56" t="str">
        <f t="shared" si="107"/>
        <v> </v>
      </c>
      <c r="BD143" s="50"/>
      <c r="BE143" s="50">
        <f t="shared" si="101"/>
        <v>0</v>
      </c>
      <c r="BF143" s="211" t="str">
        <f t="shared" si="121"/>
        <v> </v>
      </c>
    </row>
    <row r="144" spans="1:58" s="9" customFormat="1" ht="23.25" customHeight="1">
      <c r="A144" s="739" t="s">
        <v>116</v>
      </c>
      <c r="B144" s="740" t="s">
        <v>108</v>
      </c>
      <c r="C144" s="828">
        <f t="shared" si="103"/>
        <v>265.7</v>
      </c>
      <c r="D144" s="463">
        <f t="shared" si="103"/>
        <v>276.8</v>
      </c>
      <c r="E144" s="72">
        <f t="shared" si="104"/>
        <v>276.6</v>
      </c>
      <c r="F144" s="72">
        <f t="shared" si="124"/>
        <v>0</v>
      </c>
      <c r="G144" s="72">
        <f t="shared" si="109"/>
        <v>276.6</v>
      </c>
      <c r="H144" s="72">
        <f t="shared" si="122"/>
        <v>-0.19999999999998863</v>
      </c>
      <c r="I144" s="72">
        <f t="shared" si="123"/>
        <v>99.92774566473989</v>
      </c>
      <c r="J144" s="92">
        <f t="shared" si="84"/>
        <v>0</v>
      </c>
      <c r="K144" s="92">
        <f t="shared" si="78"/>
        <v>276.6</v>
      </c>
      <c r="L144" s="208" t="str">
        <f t="shared" si="79"/>
        <v> </v>
      </c>
      <c r="M144" s="463">
        <f t="shared" si="90"/>
        <v>265.7</v>
      </c>
      <c r="N144" s="463">
        <f t="shared" si="90"/>
        <v>276.8</v>
      </c>
      <c r="O144" s="72">
        <f t="shared" si="100"/>
        <v>276.6</v>
      </c>
      <c r="P144" s="72">
        <f t="shared" si="125"/>
        <v>0</v>
      </c>
      <c r="Q144" s="72">
        <f t="shared" si="126"/>
        <v>276.6</v>
      </c>
      <c r="R144" s="72">
        <f t="shared" si="72"/>
        <v>-0.19999999999998863</v>
      </c>
      <c r="S144" s="72">
        <f t="shared" si="73"/>
        <v>99.92774566473989</v>
      </c>
      <c r="T144" s="92">
        <f t="shared" si="110"/>
        <v>0</v>
      </c>
      <c r="U144" s="119">
        <f t="shared" si="111"/>
        <v>276.6</v>
      </c>
      <c r="V144" s="208" t="str">
        <f t="shared" si="112"/>
        <v> </v>
      </c>
      <c r="W144" s="463">
        <f>W145+W146+W147+W148</f>
        <v>265.7</v>
      </c>
      <c r="X144" s="463">
        <f>X145+X146+X147+X148</f>
        <v>276.8</v>
      </c>
      <c r="Y144" s="451">
        <f>Y145+Y146+Y147+Y148</f>
        <v>276.6</v>
      </c>
      <c r="Z144" s="463">
        <f>Z146</f>
        <v>0</v>
      </c>
      <c r="AA144" s="72">
        <f>AA145+AA146+AA147+AA148</f>
        <v>276.6</v>
      </c>
      <c r="AB144" s="72">
        <f t="shared" si="77"/>
        <v>-0.19999999999998863</v>
      </c>
      <c r="AC144" s="72">
        <f t="shared" si="76"/>
        <v>99.92774566473989</v>
      </c>
      <c r="AD144" s="72"/>
      <c r="AE144" s="72">
        <f t="shared" si="113"/>
        <v>276.6</v>
      </c>
      <c r="AF144" s="191" t="str">
        <f t="shared" si="114"/>
        <v> </v>
      </c>
      <c r="AG144" s="549"/>
      <c r="AH144" s="72"/>
      <c r="AI144" s="72"/>
      <c r="AJ144" s="72">
        <f t="shared" si="115"/>
        <v>0</v>
      </c>
      <c r="AK144" s="72" t="str">
        <f t="shared" si="116"/>
        <v> </v>
      </c>
      <c r="AL144" s="72"/>
      <c r="AM144" s="72">
        <f t="shared" si="117"/>
        <v>0</v>
      </c>
      <c r="AN144" s="191" t="str">
        <f t="shared" si="118"/>
        <v> </v>
      </c>
      <c r="AO144" s="206"/>
      <c r="AP144" s="463"/>
      <c r="AQ144" s="72"/>
      <c r="AR144" s="72">
        <f t="shared" si="119"/>
        <v>0</v>
      </c>
      <c r="AS144" s="92" t="str">
        <f t="shared" si="83"/>
        <v> </v>
      </c>
      <c r="AT144" s="72"/>
      <c r="AU144" s="72">
        <f t="shared" si="120"/>
        <v>0</v>
      </c>
      <c r="AV144" s="585" t="str">
        <f t="shared" si="82"/>
        <v> </v>
      </c>
      <c r="AW144" s="640"/>
      <c r="AX144" s="463">
        <f>AX145+AX146+AX147+AX148</f>
        <v>0</v>
      </c>
      <c r="AY144" s="72">
        <f>AY145+AY146+AY147+AY148</f>
        <v>0</v>
      </c>
      <c r="AZ144" s="72">
        <f t="shared" si="128"/>
        <v>0</v>
      </c>
      <c r="BA144" s="72">
        <f>BA145+BA146+BA147+BA148</f>
        <v>0</v>
      </c>
      <c r="BB144" s="165">
        <f t="shared" si="86"/>
        <v>0</v>
      </c>
      <c r="BC144" s="81" t="str">
        <f t="shared" si="107"/>
        <v> </v>
      </c>
      <c r="BD144" s="72"/>
      <c r="BE144" s="72">
        <f t="shared" si="101"/>
        <v>0</v>
      </c>
      <c r="BF144" s="208" t="str">
        <f t="shared" si="121"/>
        <v> </v>
      </c>
    </row>
    <row r="145" spans="1:58" ht="22.5" customHeight="1">
      <c r="A145" s="741" t="s">
        <v>114</v>
      </c>
      <c r="B145" s="742" t="s">
        <v>115</v>
      </c>
      <c r="C145" s="829">
        <f t="shared" si="103"/>
        <v>0</v>
      </c>
      <c r="D145" s="433">
        <f t="shared" si="103"/>
        <v>0</v>
      </c>
      <c r="E145" s="50">
        <f t="shared" si="104"/>
        <v>0</v>
      </c>
      <c r="F145" s="50">
        <f t="shared" si="124"/>
        <v>0</v>
      </c>
      <c r="G145" s="72">
        <f>Q145+BA145</f>
        <v>0</v>
      </c>
      <c r="H145" s="50">
        <f t="shared" si="122"/>
        <v>0</v>
      </c>
      <c r="I145" s="50" t="str">
        <f t="shared" si="123"/>
        <v> </v>
      </c>
      <c r="J145" s="70">
        <f t="shared" si="84"/>
        <v>0</v>
      </c>
      <c r="K145" s="70">
        <f t="shared" si="78"/>
        <v>0</v>
      </c>
      <c r="L145" s="209" t="str">
        <f t="shared" si="79"/>
        <v> </v>
      </c>
      <c r="M145" s="463">
        <f t="shared" si="90"/>
        <v>0</v>
      </c>
      <c r="N145" s="433">
        <f t="shared" si="90"/>
        <v>0</v>
      </c>
      <c r="O145" s="50">
        <f t="shared" si="100"/>
        <v>0</v>
      </c>
      <c r="P145" s="50">
        <f t="shared" si="125"/>
        <v>0</v>
      </c>
      <c r="Q145" s="50">
        <f t="shared" si="126"/>
        <v>0</v>
      </c>
      <c r="R145" s="50">
        <f t="shared" si="72"/>
        <v>0</v>
      </c>
      <c r="S145" s="50" t="str">
        <f t="shared" si="73"/>
        <v> </v>
      </c>
      <c r="T145" s="70">
        <f t="shared" si="110"/>
        <v>0</v>
      </c>
      <c r="U145" s="112">
        <f t="shared" si="111"/>
        <v>0</v>
      </c>
      <c r="V145" s="209" t="str">
        <f t="shared" si="112"/>
        <v> </v>
      </c>
      <c r="W145" s="634"/>
      <c r="X145" s="433"/>
      <c r="Y145" s="444"/>
      <c r="Z145" s="433">
        <f t="shared" si="127"/>
        <v>0</v>
      </c>
      <c r="AA145" s="50"/>
      <c r="AB145" s="50">
        <f t="shared" si="77"/>
        <v>0</v>
      </c>
      <c r="AC145" s="50" t="str">
        <f t="shared" si="76"/>
        <v> </v>
      </c>
      <c r="AD145" s="50"/>
      <c r="AE145" s="50">
        <f t="shared" si="113"/>
        <v>0</v>
      </c>
      <c r="AF145" s="183" t="str">
        <f t="shared" si="114"/>
        <v> </v>
      </c>
      <c r="AG145" s="485"/>
      <c r="AH145" s="50"/>
      <c r="AI145" s="50"/>
      <c r="AJ145" s="50">
        <f t="shared" si="115"/>
        <v>0</v>
      </c>
      <c r="AK145" s="50" t="str">
        <f t="shared" si="116"/>
        <v> </v>
      </c>
      <c r="AL145" s="50"/>
      <c r="AM145" s="50">
        <f t="shared" si="117"/>
        <v>0</v>
      </c>
      <c r="AN145" s="183" t="str">
        <f t="shared" si="118"/>
        <v> </v>
      </c>
      <c r="AO145" s="182"/>
      <c r="AP145" s="433"/>
      <c r="AQ145" s="50"/>
      <c r="AR145" s="50">
        <f t="shared" si="119"/>
        <v>0</v>
      </c>
      <c r="AS145" s="70" t="str">
        <f t="shared" si="83"/>
        <v> </v>
      </c>
      <c r="AT145" s="50"/>
      <c r="AU145" s="50">
        <f t="shared" si="120"/>
        <v>0</v>
      </c>
      <c r="AV145" s="571" t="str">
        <f t="shared" si="82"/>
        <v> </v>
      </c>
      <c r="AW145" s="634"/>
      <c r="AX145" s="465"/>
      <c r="AY145" s="81"/>
      <c r="AZ145" s="81">
        <f t="shared" si="128"/>
        <v>0</v>
      </c>
      <c r="BA145" s="81"/>
      <c r="BB145" s="70">
        <f t="shared" si="86"/>
        <v>0</v>
      </c>
      <c r="BC145" s="56" t="str">
        <f t="shared" si="107"/>
        <v> </v>
      </c>
      <c r="BD145" s="50"/>
      <c r="BE145" s="50">
        <f t="shared" si="101"/>
        <v>0</v>
      </c>
      <c r="BF145" s="209" t="str">
        <f t="shared" si="121"/>
        <v> </v>
      </c>
    </row>
    <row r="146" spans="1:58" ht="23.25" customHeight="1">
      <c r="A146" s="741" t="s">
        <v>118</v>
      </c>
      <c r="B146" s="742" t="s">
        <v>117</v>
      </c>
      <c r="C146" s="829">
        <f t="shared" si="103"/>
        <v>265.7</v>
      </c>
      <c r="D146" s="433">
        <f t="shared" si="103"/>
        <v>276.8</v>
      </c>
      <c r="E146" s="50">
        <f t="shared" si="104"/>
        <v>276.6</v>
      </c>
      <c r="F146" s="50">
        <f t="shared" si="124"/>
        <v>0</v>
      </c>
      <c r="G146" s="50">
        <f>Q146+BA146</f>
        <v>276.6</v>
      </c>
      <c r="H146" s="50">
        <f t="shared" si="122"/>
        <v>-0.19999999999998863</v>
      </c>
      <c r="I146" s="50">
        <f t="shared" si="123"/>
        <v>99.92774566473989</v>
      </c>
      <c r="J146" s="70">
        <f t="shared" si="84"/>
        <v>0</v>
      </c>
      <c r="K146" s="70">
        <f t="shared" si="78"/>
        <v>276.6</v>
      </c>
      <c r="L146" s="209" t="str">
        <f t="shared" si="79"/>
        <v> </v>
      </c>
      <c r="M146" s="433">
        <f t="shared" si="90"/>
        <v>265.7</v>
      </c>
      <c r="N146" s="433">
        <f t="shared" si="90"/>
        <v>276.8</v>
      </c>
      <c r="O146" s="50">
        <f t="shared" si="100"/>
        <v>276.6</v>
      </c>
      <c r="P146" s="50">
        <f t="shared" si="125"/>
        <v>0</v>
      </c>
      <c r="Q146" s="50">
        <f t="shared" si="126"/>
        <v>276.6</v>
      </c>
      <c r="R146" s="50">
        <f t="shared" si="72"/>
        <v>-0.19999999999998863</v>
      </c>
      <c r="S146" s="50">
        <f t="shared" si="73"/>
        <v>99.92774566473989</v>
      </c>
      <c r="T146" s="70">
        <f t="shared" si="110"/>
        <v>0</v>
      </c>
      <c r="U146" s="112">
        <f t="shared" si="111"/>
        <v>276.6</v>
      </c>
      <c r="V146" s="209" t="str">
        <f t="shared" si="112"/>
        <v> </v>
      </c>
      <c r="W146" s="634">
        <v>265.7</v>
      </c>
      <c r="X146" s="433">
        <v>276.8</v>
      </c>
      <c r="Y146" s="444">
        <v>276.6</v>
      </c>
      <c r="Z146" s="433">
        <f>Y146-AA146</f>
        <v>0</v>
      </c>
      <c r="AA146" s="50">
        <v>276.6</v>
      </c>
      <c r="AB146" s="50">
        <f t="shared" si="77"/>
        <v>-0.19999999999998863</v>
      </c>
      <c r="AC146" s="50">
        <f t="shared" si="76"/>
        <v>99.92774566473989</v>
      </c>
      <c r="AD146" s="50"/>
      <c r="AE146" s="50">
        <f t="shared" si="113"/>
        <v>276.6</v>
      </c>
      <c r="AF146" s="183" t="str">
        <f t="shared" si="114"/>
        <v> </v>
      </c>
      <c r="AG146" s="485"/>
      <c r="AH146" s="50"/>
      <c r="AI146" s="50"/>
      <c r="AJ146" s="50">
        <f t="shared" si="115"/>
        <v>0</v>
      </c>
      <c r="AK146" s="50" t="str">
        <f t="shared" si="116"/>
        <v> </v>
      </c>
      <c r="AL146" s="50"/>
      <c r="AM146" s="50">
        <f t="shared" si="117"/>
        <v>0</v>
      </c>
      <c r="AN146" s="183" t="str">
        <f t="shared" si="118"/>
        <v> </v>
      </c>
      <c r="AO146" s="182"/>
      <c r="AP146" s="433"/>
      <c r="AQ146" s="50"/>
      <c r="AR146" s="50">
        <f t="shared" si="119"/>
        <v>0</v>
      </c>
      <c r="AS146" s="70" t="str">
        <f t="shared" si="83"/>
        <v> </v>
      </c>
      <c r="AT146" s="50"/>
      <c r="AU146" s="50">
        <f t="shared" si="120"/>
        <v>0</v>
      </c>
      <c r="AV146" s="571" t="str">
        <f t="shared" si="82"/>
        <v> </v>
      </c>
      <c r="AW146" s="634"/>
      <c r="AX146" s="433"/>
      <c r="AY146" s="50"/>
      <c r="AZ146" s="50">
        <f t="shared" si="128"/>
        <v>0</v>
      </c>
      <c r="BA146" s="50"/>
      <c r="BB146" s="70">
        <f t="shared" si="86"/>
        <v>0</v>
      </c>
      <c r="BC146" s="56" t="str">
        <f t="shared" si="107"/>
        <v> </v>
      </c>
      <c r="BD146" s="50"/>
      <c r="BE146" s="50">
        <f t="shared" si="101"/>
        <v>0</v>
      </c>
      <c r="BF146" s="209" t="str">
        <f t="shared" si="121"/>
        <v> </v>
      </c>
    </row>
    <row r="147" spans="1:58" ht="26.25" customHeight="1">
      <c r="A147" s="741" t="s">
        <v>119</v>
      </c>
      <c r="B147" s="742" t="s">
        <v>120</v>
      </c>
      <c r="C147" s="829"/>
      <c r="D147" s="433">
        <f t="shared" si="103"/>
        <v>0</v>
      </c>
      <c r="E147" s="50">
        <f t="shared" si="104"/>
        <v>0</v>
      </c>
      <c r="F147" s="50">
        <f t="shared" si="124"/>
        <v>0</v>
      </c>
      <c r="G147" s="72">
        <f>Q147+BA147</f>
        <v>0</v>
      </c>
      <c r="H147" s="50">
        <f t="shared" si="122"/>
        <v>0</v>
      </c>
      <c r="I147" s="50" t="str">
        <f t="shared" si="123"/>
        <v> </v>
      </c>
      <c r="J147" s="70">
        <f t="shared" si="84"/>
        <v>0</v>
      </c>
      <c r="K147" s="70">
        <f t="shared" si="78"/>
        <v>0</v>
      </c>
      <c r="L147" s="209" t="str">
        <f t="shared" si="79"/>
        <v> </v>
      </c>
      <c r="M147" s="463">
        <f t="shared" si="90"/>
        <v>0</v>
      </c>
      <c r="N147" s="433">
        <f t="shared" si="90"/>
        <v>0</v>
      </c>
      <c r="O147" s="50">
        <f t="shared" si="100"/>
        <v>0</v>
      </c>
      <c r="P147" s="50">
        <f t="shared" si="125"/>
        <v>0</v>
      </c>
      <c r="Q147" s="50">
        <f t="shared" si="126"/>
        <v>0</v>
      </c>
      <c r="R147" s="50">
        <f aca="true" t="shared" si="129" ref="R147:R201">O147-N147</f>
        <v>0</v>
      </c>
      <c r="S147" s="50" t="str">
        <f aca="true" t="shared" si="130" ref="S147:S201">IF(N147&lt;&gt;0,IF(O147/N147*100&lt;0,"&lt;0",IF(O147/N147*100&gt;200,"&gt;200",O147/N147*100))," ")</f>
        <v> </v>
      </c>
      <c r="T147" s="70">
        <f t="shared" si="110"/>
        <v>0</v>
      </c>
      <c r="U147" s="112">
        <f t="shared" si="111"/>
        <v>0</v>
      </c>
      <c r="V147" s="209" t="str">
        <f t="shared" si="112"/>
        <v> </v>
      </c>
      <c r="W147" s="634"/>
      <c r="X147" s="433"/>
      <c r="Y147" s="444"/>
      <c r="Z147" s="433">
        <f t="shared" si="127"/>
        <v>0</v>
      </c>
      <c r="AA147" s="50"/>
      <c r="AB147" s="50">
        <f t="shared" si="77"/>
        <v>0</v>
      </c>
      <c r="AC147" s="50" t="str">
        <f t="shared" si="76"/>
        <v> </v>
      </c>
      <c r="AD147" s="50"/>
      <c r="AE147" s="50">
        <f t="shared" si="113"/>
        <v>0</v>
      </c>
      <c r="AF147" s="183" t="str">
        <f t="shared" si="114"/>
        <v> </v>
      </c>
      <c r="AG147" s="485"/>
      <c r="AH147" s="50"/>
      <c r="AI147" s="50"/>
      <c r="AJ147" s="50">
        <f t="shared" si="115"/>
        <v>0</v>
      </c>
      <c r="AK147" s="50" t="str">
        <f t="shared" si="116"/>
        <v> </v>
      </c>
      <c r="AL147" s="50"/>
      <c r="AM147" s="50">
        <f t="shared" si="117"/>
        <v>0</v>
      </c>
      <c r="AN147" s="183" t="str">
        <f t="shared" si="118"/>
        <v> </v>
      </c>
      <c r="AO147" s="182"/>
      <c r="AP147" s="433"/>
      <c r="AQ147" s="50"/>
      <c r="AR147" s="50">
        <f t="shared" si="119"/>
        <v>0</v>
      </c>
      <c r="AS147" s="70" t="str">
        <f t="shared" si="83"/>
        <v> </v>
      </c>
      <c r="AT147" s="50"/>
      <c r="AU147" s="50">
        <f t="shared" si="120"/>
        <v>0</v>
      </c>
      <c r="AV147" s="571" t="str">
        <f t="shared" si="82"/>
        <v> </v>
      </c>
      <c r="AW147" s="634"/>
      <c r="AX147" s="433"/>
      <c r="AY147" s="50"/>
      <c r="AZ147" s="50">
        <f t="shared" si="128"/>
        <v>0</v>
      </c>
      <c r="BA147" s="50"/>
      <c r="BB147" s="98">
        <f t="shared" si="86"/>
        <v>0</v>
      </c>
      <c r="BC147" s="56" t="str">
        <f t="shared" si="107"/>
        <v> </v>
      </c>
      <c r="BD147" s="50"/>
      <c r="BE147" s="50">
        <f t="shared" si="101"/>
        <v>0</v>
      </c>
      <c r="BF147" s="209" t="str">
        <f t="shared" si="121"/>
        <v> </v>
      </c>
    </row>
    <row r="148" spans="1:58" s="4" customFormat="1" ht="23.25" customHeight="1">
      <c r="A148" s="741" t="s">
        <v>122</v>
      </c>
      <c r="B148" s="743" t="s">
        <v>121</v>
      </c>
      <c r="C148" s="676"/>
      <c r="D148" s="468">
        <f t="shared" si="103"/>
        <v>0</v>
      </c>
      <c r="E148" s="86">
        <f t="shared" si="104"/>
        <v>0</v>
      </c>
      <c r="F148" s="86">
        <f t="shared" si="124"/>
        <v>0</v>
      </c>
      <c r="G148" s="72">
        <f>Q148+BA148</f>
        <v>0</v>
      </c>
      <c r="H148" s="86">
        <f t="shared" si="122"/>
        <v>0</v>
      </c>
      <c r="I148" s="86" t="str">
        <f t="shared" si="123"/>
        <v> </v>
      </c>
      <c r="J148" s="70">
        <f t="shared" si="84"/>
        <v>0</v>
      </c>
      <c r="K148" s="70">
        <f t="shared" si="78"/>
        <v>0</v>
      </c>
      <c r="L148" s="209" t="str">
        <f t="shared" si="79"/>
        <v> </v>
      </c>
      <c r="M148" s="463">
        <f t="shared" si="90"/>
        <v>0</v>
      </c>
      <c r="N148" s="468">
        <f t="shared" si="90"/>
        <v>0</v>
      </c>
      <c r="O148" s="86">
        <f t="shared" si="100"/>
        <v>0</v>
      </c>
      <c r="P148" s="86">
        <f t="shared" si="125"/>
        <v>0</v>
      </c>
      <c r="Q148" s="86">
        <f t="shared" si="126"/>
        <v>0</v>
      </c>
      <c r="R148" s="86">
        <f t="shared" si="129"/>
        <v>0</v>
      </c>
      <c r="S148" s="86" t="str">
        <f t="shared" si="130"/>
        <v> </v>
      </c>
      <c r="T148" s="70">
        <f t="shared" si="110"/>
        <v>0</v>
      </c>
      <c r="U148" s="112">
        <f t="shared" si="111"/>
        <v>0</v>
      </c>
      <c r="V148" s="209" t="str">
        <f t="shared" si="112"/>
        <v> </v>
      </c>
      <c r="W148" s="634"/>
      <c r="X148" s="468"/>
      <c r="Y148" s="458"/>
      <c r="Z148" s="468">
        <f t="shared" si="127"/>
        <v>0</v>
      </c>
      <c r="AA148" s="86"/>
      <c r="AB148" s="86">
        <f t="shared" si="77"/>
        <v>0</v>
      </c>
      <c r="AC148" s="86" t="str">
        <f t="shared" si="76"/>
        <v> </v>
      </c>
      <c r="AD148" s="86"/>
      <c r="AE148" s="86">
        <f t="shared" si="113"/>
        <v>0</v>
      </c>
      <c r="AF148" s="246" t="str">
        <f t="shared" si="114"/>
        <v> </v>
      </c>
      <c r="AG148" s="599"/>
      <c r="AH148" s="86"/>
      <c r="AI148" s="86"/>
      <c r="AJ148" s="86">
        <f t="shared" si="115"/>
        <v>0</v>
      </c>
      <c r="AK148" s="86" t="str">
        <f t="shared" si="116"/>
        <v> </v>
      </c>
      <c r="AL148" s="86"/>
      <c r="AM148" s="86">
        <f t="shared" si="117"/>
        <v>0</v>
      </c>
      <c r="AN148" s="246" t="str">
        <f t="shared" si="118"/>
        <v> </v>
      </c>
      <c r="AO148" s="203"/>
      <c r="AP148" s="468"/>
      <c r="AQ148" s="86"/>
      <c r="AR148" s="86">
        <f t="shared" si="119"/>
        <v>0</v>
      </c>
      <c r="AS148" s="70" t="str">
        <f t="shared" si="83"/>
        <v> </v>
      </c>
      <c r="AT148" s="86"/>
      <c r="AU148" s="86">
        <f t="shared" si="120"/>
        <v>0</v>
      </c>
      <c r="AV148" s="571" t="str">
        <f t="shared" si="82"/>
        <v> </v>
      </c>
      <c r="AW148" s="634"/>
      <c r="AX148" s="463"/>
      <c r="AY148" s="72"/>
      <c r="AZ148" s="72">
        <f t="shared" si="128"/>
        <v>0</v>
      </c>
      <c r="BA148" s="72"/>
      <c r="BB148" s="163">
        <f t="shared" si="86"/>
        <v>0</v>
      </c>
      <c r="BC148" s="56" t="str">
        <f t="shared" si="107"/>
        <v> </v>
      </c>
      <c r="BD148" s="86"/>
      <c r="BE148" s="86">
        <f t="shared" si="101"/>
        <v>0</v>
      </c>
      <c r="BF148" s="209" t="str">
        <f t="shared" si="121"/>
        <v> </v>
      </c>
    </row>
    <row r="149" spans="1:58" s="9" customFormat="1" ht="23.25" customHeight="1">
      <c r="A149" s="744" t="s">
        <v>127</v>
      </c>
      <c r="B149" s="735" t="s">
        <v>123</v>
      </c>
      <c r="C149" s="463">
        <f t="shared" si="103"/>
        <v>0</v>
      </c>
      <c r="D149" s="463">
        <f t="shared" si="103"/>
        <v>0</v>
      </c>
      <c r="E149" s="72">
        <f t="shared" si="104"/>
        <v>0</v>
      </c>
      <c r="F149" s="72">
        <f t="shared" si="124"/>
        <v>0</v>
      </c>
      <c r="G149" s="72">
        <f aca="true" t="shared" si="131" ref="G149:G165">Q149+BA149</f>
        <v>0</v>
      </c>
      <c r="H149" s="72">
        <f t="shared" si="122"/>
        <v>0</v>
      </c>
      <c r="I149" s="72" t="str">
        <f t="shared" si="123"/>
        <v> </v>
      </c>
      <c r="J149" s="96">
        <f t="shared" si="84"/>
        <v>0</v>
      </c>
      <c r="K149" s="96">
        <f t="shared" si="78"/>
        <v>0</v>
      </c>
      <c r="L149" s="212" t="str">
        <f t="shared" si="79"/>
        <v> </v>
      </c>
      <c r="M149" s="463">
        <f t="shared" si="90"/>
        <v>0</v>
      </c>
      <c r="N149" s="463">
        <f t="shared" si="90"/>
        <v>0</v>
      </c>
      <c r="O149" s="72">
        <f t="shared" si="100"/>
        <v>0</v>
      </c>
      <c r="P149" s="72">
        <f t="shared" si="125"/>
        <v>0</v>
      </c>
      <c r="Q149" s="72">
        <f t="shared" si="126"/>
        <v>0</v>
      </c>
      <c r="R149" s="72">
        <f t="shared" si="129"/>
        <v>0</v>
      </c>
      <c r="S149" s="72" t="str">
        <f t="shared" si="130"/>
        <v> </v>
      </c>
      <c r="T149" s="96">
        <f t="shared" si="110"/>
        <v>0</v>
      </c>
      <c r="U149" s="121">
        <f t="shared" si="111"/>
        <v>0</v>
      </c>
      <c r="V149" s="212" t="str">
        <f t="shared" si="112"/>
        <v> </v>
      </c>
      <c r="W149" s="463">
        <f>W150+W151</f>
        <v>0</v>
      </c>
      <c r="X149" s="463">
        <f>X150+X151</f>
        <v>0</v>
      </c>
      <c r="Y149" s="451">
        <f>Y150+Y151</f>
        <v>0</v>
      </c>
      <c r="Z149" s="463"/>
      <c r="AA149" s="72">
        <f>AA150+AA151</f>
        <v>0</v>
      </c>
      <c r="AB149" s="72">
        <f t="shared" si="77"/>
        <v>0</v>
      </c>
      <c r="AC149" s="72" t="str">
        <f aca="true" t="shared" si="132" ref="AC149:AC201">IF(X149&lt;&gt;0,IF(Y149/X149*100&lt;0,"&lt;0",IF(Y149/X149*100&gt;200,"&gt;200",Y149/X149*100))," ")</f>
        <v> </v>
      </c>
      <c r="AD149" s="72"/>
      <c r="AE149" s="72">
        <f t="shared" si="113"/>
        <v>0</v>
      </c>
      <c r="AF149" s="191" t="str">
        <f t="shared" si="114"/>
        <v> </v>
      </c>
      <c r="AG149" s="549"/>
      <c r="AH149" s="72"/>
      <c r="AI149" s="72"/>
      <c r="AJ149" s="72">
        <f t="shared" si="115"/>
        <v>0</v>
      </c>
      <c r="AK149" s="72" t="str">
        <f t="shared" si="116"/>
        <v> </v>
      </c>
      <c r="AL149" s="72"/>
      <c r="AM149" s="72">
        <f t="shared" si="117"/>
        <v>0</v>
      </c>
      <c r="AN149" s="191" t="str">
        <f t="shared" si="118"/>
        <v> </v>
      </c>
      <c r="AO149" s="206"/>
      <c r="AP149" s="463"/>
      <c r="AQ149" s="72"/>
      <c r="AR149" s="72">
        <f t="shared" si="119"/>
        <v>0</v>
      </c>
      <c r="AS149" s="96" t="str">
        <f t="shared" si="83"/>
        <v> </v>
      </c>
      <c r="AT149" s="72"/>
      <c r="AU149" s="72">
        <f t="shared" si="120"/>
        <v>0</v>
      </c>
      <c r="AV149" s="588" t="str">
        <f t="shared" si="82"/>
        <v> </v>
      </c>
      <c r="AW149" s="642"/>
      <c r="AX149" s="463">
        <f>AX150+AX151</f>
        <v>0</v>
      </c>
      <c r="AY149" s="72">
        <f>AY150+AY151</f>
        <v>0</v>
      </c>
      <c r="AZ149" s="72">
        <f t="shared" si="128"/>
        <v>0</v>
      </c>
      <c r="BA149" s="72">
        <f>BA150+BA151</f>
        <v>0</v>
      </c>
      <c r="BB149" s="165">
        <f t="shared" si="86"/>
        <v>0</v>
      </c>
      <c r="BC149" s="81" t="str">
        <f t="shared" si="107"/>
        <v> </v>
      </c>
      <c r="BD149" s="72"/>
      <c r="BE149" s="72">
        <f t="shared" si="101"/>
        <v>0</v>
      </c>
      <c r="BF149" s="212" t="str">
        <f t="shared" si="121"/>
        <v> </v>
      </c>
    </row>
    <row r="150" spans="1:58" ht="20.25" customHeight="1">
      <c r="A150" s="706" t="s">
        <v>124</v>
      </c>
      <c r="B150" s="736" t="s">
        <v>125</v>
      </c>
      <c r="C150" s="674"/>
      <c r="D150" s="433">
        <f t="shared" si="103"/>
        <v>0</v>
      </c>
      <c r="E150" s="50">
        <f t="shared" si="104"/>
        <v>0</v>
      </c>
      <c r="F150" s="50">
        <f t="shared" si="124"/>
        <v>0</v>
      </c>
      <c r="G150" s="50">
        <f t="shared" si="131"/>
        <v>0</v>
      </c>
      <c r="H150" s="50">
        <f t="shared" si="122"/>
        <v>0</v>
      </c>
      <c r="I150" s="50" t="str">
        <f t="shared" si="123"/>
        <v> </v>
      </c>
      <c r="J150" s="70">
        <f t="shared" si="84"/>
        <v>0</v>
      </c>
      <c r="K150" s="70">
        <f t="shared" si="78"/>
        <v>0</v>
      </c>
      <c r="L150" s="209" t="str">
        <f t="shared" si="79"/>
        <v> </v>
      </c>
      <c r="M150" s="463">
        <f t="shared" si="90"/>
        <v>0</v>
      </c>
      <c r="N150" s="433">
        <f t="shared" si="90"/>
        <v>0</v>
      </c>
      <c r="O150" s="50">
        <f t="shared" si="100"/>
        <v>0</v>
      </c>
      <c r="P150" s="50">
        <f t="shared" si="125"/>
        <v>0</v>
      </c>
      <c r="Q150" s="50">
        <f t="shared" si="126"/>
        <v>0</v>
      </c>
      <c r="R150" s="50">
        <f t="shared" si="129"/>
        <v>0</v>
      </c>
      <c r="S150" s="50" t="str">
        <f t="shared" si="130"/>
        <v> </v>
      </c>
      <c r="T150" s="70">
        <f t="shared" si="110"/>
        <v>0</v>
      </c>
      <c r="U150" s="112">
        <f t="shared" si="111"/>
        <v>0</v>
      </c>
      <c r="V150" s="209" t="str">
        <f t="shared" si="112"/>
        <v> </v>
      </c>
      <c r="W150" s="634"/>
      <c r="X150" s="433"/>
      <c r="Y150" s="444"/>
      <c r="Z150" s="433"/>
      <c r="AA150" s="50"/>
      <c r="AB150" s="50">
        <f t="shared" si="77"/>
        <v>0</v>
      </c>
      <c r="AC150" s="50" t="str">
        <f t="shared" si="132"/>
        <v> </v>
      </c>
      <c r="AD150" s="50"/>
      <c r="AE150" s="50">
        <f t="shared" si="113"/>
        <v>0</v>
      </c>
      <c r="AF150" s="183" t="str">
        <f t="shared" si="114"/>
        <v> </v>
      </c>
      <c r="AG150" s="485"/>
      <c r="AH150" s="50"/>
      <c r="AI150" s="50"/>
      <c r="AJ150" s="50">
        <f t="shared" si="115"/>
        <v>0</v>
      </c>
      <c r="AK150" s="50" t="str">
        <f t="shared" si="116"/>
        <v> </v>
      </c>
      <c r="AL150" s="50"/>
      <c r="AM150" s="50">
        <f t="shared" si="117"/>
        <v>0</v>
      </c>
      <c r="AN150" s="183" t="str">
        <f t="shared" si="118"/>
        <v> </v>
      </c>
      <c r="AO150" s="182"/>
      <c r="AP150" s="433"/>
      <c r="AQ150" s="50"/>
      <c r="AR150" s="50">
        <f t="shared" si="119"/>
        <v>0</v>
      </c>
      <c r="AS150" s="70" t="str">
        <f t="shared" si="83"/>
        <v> </v>
      </c>
      <c r="AT150" s="50"/>
      <c r="AU150" s="50">
        <f t="shared" si="120"/>
        <v>0</v>
      </c>
      <c r="AV150" s="571" t="str">
        <f t="shared" si="82"/>
        <v> </v>
      </c>
      <c r="AW150" s="634"/>
      <c r="AX150" s="465"/>
      <c r="AY150" s="81"/>
      <c r="AZ150" s="81">
        <f t="shared" si="128"/>
        <v>0</v>
      </c>
      <c r="BA150" s="81"/>
      <c r="BB150" s="164">
        <f t="shared" si="86"/>
        <v>0</v>
      </c>
      <c r="BC150" s="56" t="str">
        <f t="shared" si="107"/>
        <v> </v>
      </c>
      <c r="BD150" s="50"/>
      <c r="BE150" s="50">
        <f t="shared" si="101"/>
        <v>0</v>
      </c>
      <c r="BF150" s="209" t="str">
        <f t="shared" si="121"/>
        <v> </v>
      </c>
    </row>
    <row r="151" spans="1:58" ht="19.5" customHeight="1">
      <c r="A151" s="706" t="s">
        <v>126</v>
      </c>
      <c r="B151" s="736" t="s">
        <v>128</v>
      </c>
      <c r="C151" s="674"/>
      <c r="D151" s="433">
        <f t="shared" si="103"/>
        <v>0</v>
      </c>
      <c r="E151" s="50">
        <f t="shared" si="104"/>
        <v>0</v>
      </c>
      <c r="F151" s="50">
        <f t="shared" si="124"/>
        <v>0</v>
      </c>
      <c r="G151" s="50">
        <f t="shared" si="131"/>
        <v>0</v>
      </c>
      <c r="H151" s="50">
        <f t="shared" si="122"/>
        <v>0</v>
      </c>
      <c r="I151" s="50" t="str">
        <f t="shared" si="123"/>
        <v> </v>
      </c>
      <c r="J151" s="70">
        <f t="shared" si="84"/>
        <v>0</v>
      </c>
      <c r="K151" s="70">
        <f t="shared" si="78"/>
        <v>0</v>
      </c>
      <c r="L151" s="209" t="str">
        <f t="shared" si="79"/>
        <v> </v>
      </c>
      <c r="M151" s="463">
        <f t="shared" si="90"/>
        <v>0</v>
      </c>
      <c r="N151" s="433">
        <f t="shared" si="90"/>
        <v>0</v>
      </c>
      <c r="O151" s="50">
        <f t="shared" si="100"/>
        <v>0</v>
      </c>
      <c r="P151" s="50">
        <f t="shared" si="125"/>
        <v>0</v>
      </c>
      <c r="Q151" s="50">
        <f t="shared" si="126"/>
        <v>0</v>
      </c>
      <c r="R151" s="50">
        <f t="shared" si="129"/>
        <v>0</v>
      </c>
      <c r="S151" s="50" t="str">
        <f t="shared" si="130"/>
        <v> </v>
      </c>
      <c r="T151" s="70">
        <f t="shared" si="110"/>
        <v>0</v>
      </c>
      <c r="U151" s="112">
        <f t="shared" si="111"/>
        <v>0</v>
      </c>
      <c r="V151" s="209" t="str">
        <f t="shared" si="112"/>
        <v> </v>
      </c>
      <c r="W151" s="634"/>
      <c r="X151" s="433"/>
      <c r="Y151" s="444"/>
      <c r="Z151" s="433">
        <f t="shared" si="127"/>
        <v>0</v>
      </c>
      <c r="AA151" s="50"/>
      <c r="AB151" s="50">
        <f aca="true" t="shared" si="133" ref="AB151:AB201">Y151-X151</f>
        <v>0</v>
      </c>
      <c r="AC151" s="50" t="str">
        <f t="shared" si="132"/>
        <v> </v>
      </c>
      <c r="AD151" s="50"/>
      <c r="AE151" s="50">
        <f t="shared" si="113"/>
        <v>0</v>
      </c>
      <c r="AF151" s="183" t="str">
        <f t="shared" si="114"/>
        <v> </v>
      </c>
      <c r="AG151" s="485"/>
      <c r="AH151" s="50"/>
      <c r="AI151" s="50"/>
      <c r="AJ151" s="50">
        <f t="shared" si="115"/>
        <v>0</v>
      </c>
      <c r="AK151" s="50" t="str">
        <f t="shared" si="116"/>
        <v> </v>
      </c>
      <c r="AL151" s="50"/>
      <c r="AM151" s="50">
        <f t="shared" si="117"/>
        <v>0</v>
      </c>
      <c r="AN151" s="183" t="str">
        <f t="shared" si="118"/>
        <v> </v>
      </c>
      <c r="AO151" s="182"/>
      <c r="AP151" s="433"/>
      <c r="AQ151" s="50"/>
      <c r="AR151" s="50">
        <f t="shared" si="119"/>
        <v>0</v>
      </c>
      <c r="AS151" s="70" t="str">
        <f t="shared" si="83"/>
        <v> </v>
      </c>
      <c r="AT151" s="50"/>
      <c r="AU151" s="50">
        <f t="shared" si="120"/>
        <v>0</v>
      </c>
      <c r="AV151" s="571" t="str">
        <f t="shared" si="82"/>
        <v> </v>
      </c>
      <c r="AW151" s="634"/>
      <c r="AX151" s="463"/>
      <c r="AY151" s="72"/>
      <c r="AZ151" s="72">
        <f t="shared" si="128"/>
        <v>0</v>
      </c>
      <c r="BA151" s="72"/>
      <c r="BB151" s="163">
        <f aca="true" t="shared" si="134" ref="BB151:BB183">AY151-AX151</f>
        <v>0</v>
      </c>
      <c r="BC151" s="56" t="str">
        <f t="shared" si="107"/>
        <v> </v>
      </c>
      <c r="BD151" s="50"/>
      <c r="BE151" s="50">
        <f t="shared" si="101"/>
        <v>0</v>
      </c>
      <c r="BF151" s="209" t="str">
        <f t="shared" si="121"/>
        <v> </v>
      </c>
    </row>
    <row r="152" spans="1:58" s="9" customFormat="1" ht="21.75" customHeight="1">
      <c r="A152" s="745" t="s">
        <v>132</v>
      </c>
      <c r="B152" s="735" t="s">
        <v>130</v>
      </c>
      <c r="C152" s="549">
        <f>C153+C154+C155</f>
        <v>40.8</v>
      </c>
      <c r="D152" s="549">
        <f>D153+D154+D155</f>
        <v>35</v>
      </c>
      <c r="E152" s="72">
        <f>E153+E154+E155</f>
        <v>33.5</v>
      </c>
      <c r="F152" s="72">
        <f>F153+F154+F155</f>
        <v>33.5</v>
      </c>
      <c r="G152" s="72">
        <f>G153+G154+G155</f>
        <v>0</v>
      </c>
      <c r="H152" s="72">
        <f t="shared" si="122"/>
        <v>-1.5</v>
      </c>
      <c r="I152" s="72">
        <f t="shared" si="123"/>
        <v>95.71428571428572</v>
      </c>
      <c r="J152" s="97">
        <f t="shared" si="84"/>
        <v>0</v>
      </c>
      <c r="K152" s="97">
        <f t="shared" si="78"/>
        <v>33.5</v>
      </c>
      <c r="L152" s="213" t="str">
        <f t="shared" si="79"/>
        <v> </v>
      </c>
      <c r="M152" s="463">
        <f t="shared" si="90"/>
        <v>40.8</v>
      </c>
      <c r="N152" s="463">
        <f t="shared" si="90"/>
        <v>35</v>
      </c>
      <c r="O152" s="72">
        <f t="shared" si="100"/>
        <v>33.5</v>
      </c>
      <c r="P152" s="72">
        <f t="shared" si="125"/>
        <v>33.5</v>
      </c>
      <c r="Q152" s="72">
        <f t="shared" si="126"/>
        <v>0</v>
      </c>
      <c r="R152" s="72">
        <f t="shared" si="129"/>
        <v>-1.5</v>
      </c>
      <c r="S152" s="72">
        <f t="shared" si="130"/>
        <v>95.71428571428572</v>
      </c>
      <c r="T152" s="97">
        <f t="shared" si="110"/>
        <v>0</v>
      </c>
      <c r="U152" s="122">
        <f t="shared" si="111"/>
        <v>33.5</v>
      </c>
      <c r="V152" s="213" t="str">
        <f t="shared" si="112"/>
        <v> </v>
      </c>
      <c r="W152" s="807">
        <f>W153+W154+W155</f>
        <v>40.8</v>
      </c>
      <c r="X152" s="807">
        <f>X153+X154+X155</f>
        <v>35</v>
      </c>
      <c r="Y152" s="808">
        <f>Y153+Y154+Y155</f>
        <v>33.5</v>
      </c>
      <c r="Z152" s="807">
        <f t="shared" si="127"/>
        <v>33.5</v>
      </c>
      <c r="AA152" s="72">
        <f>AA153+AA154+AA155</f>
        <v>0</v>
      </c>
      <c r="AB152" s="72">
        <f t="shared" si="133"/>
        <v>-1.5</v>
      </c>
      <c r="AC152" s="72">
        <f t="shared" si="132"/>
        <v>95.71428571428572</v>
      </c>
      <c r="AD152" s="72"/>
      <c r="AE152" s="72">
        <f t="shared" si="113"/>
        <v>33.5</v>
      </c>
      <c r="AF152" s="191" t="str">
        <f t="shared" si="114"/>
        <v> </v>
      </c>
      <c r="AG152" s="549"/>
      <c r="AH152" s="72"/>
      <c r="AI152" s="72"/>
      <c r="AJ152" s="72">
        <f t="shared" si="115"/>
        <v>0</v>
      </c>
      <c r="AK152" s="72" t="str">
        <f t="shared" si="116"/>
        <v> </v>
      </c>
      <c r="AL152" s="72"/>
      <c r="AM152" s="72">
        <f t="shared" si="117"/>
        <v>0</v>
      </c>
      <c r="AN152" s="191" t="str">
        <f t="shared" si="118"/>
        <v> </v>
      </c>
      <c r="AO152" s="206"/>
      <c r="AP152" s="463"/>
      <c r="AQ152" s="72"/>
      <c r="AR152" s="72">
        <f t="shared" si="119"/>
        <v>0</v>
      </c>
      <c r="AS152" s="97" t="str">
        <f t="shared" si="83"/>
        <v> </v>
      </c>
      <c r="AT152" s="72"/>
      <c r="AU152" s="72">
        <f t="shared" si="120"/>
        <v>0</v>
      </c>
      <c r="AV152" s="589" t="str">
        <f t="shared" si="82"/>
        <v> </v>
      </c>
      <c r="AW152" s="643"/>
      <c r="AX152" s="549">
        <f>AX153</f>
        <v>0</v>
      </c>
      <c r="AY152" s="72">
        <f>AY153</f>
        <v>0</v>
      </c>
      <c r="AZ152" s="72">
        <f t="shared" si="128"/>
        <v>0</v>
      </c>
      <c r="BA152" s="72">
        <f>BA153</f>
        <v>0</v>
      </c>
      <c r="BB152" s="165">
        <f t="shared" si="134"/>
        <v>0</v>
      </c>
      <c r="BC152" s="81" t="str">
        <f t="shared" si="107"/>
        <v> </v>
      </c>
      <c r="BD152" s="72"/>
      <c r="BE152" s="72">
        <f t="shared" si="101"/>
        <v>0</v>
      </c>
      <c r="BF152" s="213" t="str">
        <f t="shared" si="121"/>
        <v> </v>
      </c>
    </row>
    <row r="153" spans="1:58" ht="30.75" customHeight="1">
      <c r="A153" s="706" t="s">
        <v>129</v>
      </c>
      <c r="B153" s="736" t="s">
        <v>131</v>
      </c>
      <c r="C153" s="485">
        <f>M153+AW153</f>
        <v>40.8</v>
      </c>
      <c r="D153" s="485">
        <f>N153+AX153</f>
        <v>35</v>
      </c>
      <c r="E153" s="50">
        <f>O153+AY153</f>
        <v>33.5</v>
      </c>
      <c r="F153" s="50">
        <f>P153+AZ153</f>
        <v>33.5</v>
      </c>
      <c r="G153" s="485">
        <f t="shared" si="131"/>
        <v>0</v>
      </c>
      <c r="H153" s="50">
        <f t="shared" si="122"/>
        <v>-1.5</v>
      </c>
      <c r="I153" s="50">
        <f t="shared" si="123"/>
        <v>95.71428571428572</v>
      </c>
      <c r="J153" s="70">
        <f t="shared" si="84"/>
        <v>0</v>
      </c>
      <c r="K153" s="70">
        <f t="shared" si="78"/>
        <v>33.5</v>
      </c>
      <c r="L153" s="209" t="str">
        <f t="shared" si="79"/>
        <v> </v>
      </c>
      <c r="M153" s="433">
        <f t="shared" si="90"/>
        <v>40.8</v>
      </c>
      <c r="N153" s="433">
        <f t="shared" si="90"/>
        <v>35</v>
      </c>
      <c r="O153" s="50">
        <f t="shared" si="100"/>
        <v>33.5</v>
      </c>
      <c r="P153" s="50">
        <f t="shared" si="125"/>
        <v>33.5</v>
      </c>
      <c r="Q153" s="50">
        <f t="shared" si="126"/>
        <v>0</v>
      </c>
      <c r="R153" s="50">
        <f t="shared" si="129"/>
        <v>-1.5</v>
      </c>
      <c r="S153" s="50">
        <f t="shared" si="130"/>
        <v>95.71428571428572</v>
      </c>
      <c r="T153" s="70">
        <f t="shared" si="110"/>
        <v>0</v>
      </c>
      <c r="U153" s="112">
        <f t="shared" si="111"/>
        <v>33.5</v>
      </c>
      <c r="V153" s="209" t="str">
        <f t="shared" si="112"/>
        <v> </v>
      </c>
      <c r="W153" s="768">
        <v>40.8</v>
      </c>
      <c r="X153" s="515">
        <v>35</v>
      </c>
      <c r="Y153" s="514">
        <v>33.5</v>
      </c>
      <c r="Z153" s="515">
        <f t="shared" si="127"/>
        <v>33.5</v>
      </c>
      <c r="AA153" s="50"/>
      <c r="AB153" s="50">
        <f t="shared" si="133"/>
        <v>-1.5</v>
      </c>
      <c r="AC153" s="50">
        <f t="shared" si="132"/>
        <v>95.71428571428572</v>
      </c>
      <c r="AD153" s="81"/>
      <c r="AE153" s="81">
        <f t="shared" si="113"/>
        <v>33.5</v>
      </c>
      <c r="AF153" s="244" t="str">
        <f t="shared" si="114"/>
        <v> </v>
      </c>
      <c r="AG153" s="602"/>
      <c r="AH153" s="81"/>
      <c r="AI153" s="81"/>
      <c r="AJ153" s="81">
        <f t="shared" si="115"/>
        <v>0</v>
      </c>
      <c r="AK153" s="81" t="str">
        <f t="shared" si="116"/>
        <v> </v>
      </c>
      <c r="AL153" s="81"/>
      <c r="AM153" s="81">
        <f t="shared" si="117"/>
        <v>0</v>
      </c>
      <c r="AN153" s="244" t="str">
        <f t="shared" si="118"/>
        <v> </v>
      </c>
      <c r="AO153" s="210"/>
      <c r="AP153" s="465"/>
      <c r="AQ153" s="81"/>
      <c r="AR153" s="81">
        <f t="shared" si="119"/>
        <v>0</v>
      </c>
      <c r="AS153" s="70" t="str">
        <f t="shared" si="83"/>
        <v> </v>
      </c>
      <c r="AT153" s="81"/>
      <c r="AU153" s="81">
        <f t="shared" si="120"/>
        <v>0</v>
      </c>
      <c r="AV153" s="571" t="str">
        <f t="shared" si="82"/>
        <v> </v>
      </c>
      <c r="AW153" s="634"/>
      <c r="AX153" s="433"/>
      <c r="AY153" s="50"/>
      <c r="AZ153" s="50">
        <f t="shared" si="128"/>
        <v>0</v>
      </c>
      <c r="BA153" s="50"/>
      <c r="BB153" s="70">
        <f t="shared" si="134"/>
        <v>0</v>
      </c>
      <c r="BC153" s="56" t="str">
        <f t="shared" si="107"/>
        <v> </v>
      </c>
      <c r="BD153" s="81"/>
      <c r="BE153" s="81">
        <f t="shared" si="101"/>
        <v>0</v>
      </c>
      <c r="BF153" s="209" t="str">
        <f t="shared" si="121"/>
        <v> </v>
      </c>
    </row>
    <row r="154" spans="1:58" ht="30" customHeight="1">
      <c r="A154" s="706" t="s">
        <v>133</v>
      </c>
      <c r="B154" s="736" t="s">
        <v>134</v>
      </c>
      <c r="C154" s="674"/>
      <c r="D154" s="433">
        <f t="shared" si="103"/>
        <v>0</v>
      </c>
      <c r="E154" s="50">
        <f t="shared" si="104"/>
        <v>0</v>
      </c>
      <c r="F154" s="50">
        <f t="shared" si="124"/>
        <v>0</v>
      </c>
      <c r="G154" s="50">
        <f t="shared" si="131"/>
        <v>0</v>
      </c>
      <c r="H154" s="50">
        <f t="shared" si="122"/>
        <v>0</v>
      </c>
      <c r="I154" s="50" t="str">
        <f t="shared" si="123"/>
        <v> </v>
      </c>
      <c r="J154" s="70">
        <f t="shared" si="84"/>
        <v>0</v>
      </c>
      <c r="K154" s="70">
        <f t="shared" si="78"/>
        <v>0</v>
      </c>
      <c r="L154" s="209" t="str">
        <f t="shared" si="79"/>
        <v> </v>
      </c>
      <c r="M154" s="463">
        <f t="shared" si="90"/>
        <v>0</v>
      </c>
      <c r="N154" s="433">
        <f t="shared" si="90"/>
        <v>0</v>
      </c>
      <c r="O154" s="50">
        <f t="shared" si="100"/>
        <v>0</v>
      </c>
      <c r="P154" s="50">
        <f t="shared" si="125"/>
        <v>0</v>
      </c>
      <c r="Q154" s="50">
        <f t="shared" si="126"/>
        <v>0</v>
      </c>
      <c r="R154" s="50">
        <f t="shared" si="129"/>
        <v>0</v>
      </c>
      <c r="S154" s="50" t="str">
        <f t="shared" si="130"/>
        <v> </v>
      </c>
      <c r="T154" s="70">
        <f t="shared" si="110"/>
        <v>0</v>
      </c>
      <c r="U154" s="112">
        <f t="shared" si="111"/>
        <v>0</v>
      </c>
      <c r="V154" s="209" t="str">
        <f t="shared" si="112"/>
        <v> </v>
      </c>
      <c r="W154" s="634"/>
      <c r="X154" s="433"/>
      <c r="Y154" s="444"/>
      <c r="Z154" s="433">
        <f t="shared" si="127"/>
        <v>0</v>
      </c>
      <c r="AA154" s="50"/>
      <c r="AB154" s="50">
        <f t="shared" si="133"/>
        <v>0</v>
      </c>
      <c r="AC154" s="50" t="str">
        <f t="shared" si="132"/>
        <v> </v>
      </c>
      <c r="AD154" s="50"/>
      <c r="AE154" s="50">
        <f t="shared" si="113"/>
        <v>0</v>
      </c>
      <c r="AF154" s="183" t="str">
        <f t="shared" si="114"/>
        <v> </v>
      </c>
      <c r="AG154" s="485"/>
      <c r="AH154" s="50"/>
      <c r="AI154" s="50"/>
      <c r="AJ154" s="50">
        <f t="shared" si="115"/>
        <v>0</v>
      </c>
      <c r="AK154" s="50" t="str">
        <f t="shared" si="116"/>
        <v> </v>
      </c>
      <c r="AL154" s="50"/>
      <c r="AM154" s="50">
        <f t="shared" si="117"/>
        <v>0</v>
      </c>
      <c r="AN154" s="183" t="str">
        <f t="shared" si="118"/>
        <v> </v>
      </c>
      <c r="AO154" s="182"/>
      <c r="AP154" s="433"/>
      <c r="AQ154" s="50"/>
      <c r="AR154" s="50">
        <f t="shared" si="119"/>
        <v>0</v>
      </c>
      <c r="AS154" s="70" t="str">
        <f t="shared" si="83"/>
        <v> </v>
      </c>
      <c r="AT154" s="50"/>
      <c r="AU154" s="50">
        <f t="shared" si="120"/>
        <v>0</v>
      </c>
      <c r="AV154" s="571" t="str">
        <f t="shared" si="82"/>
        <v> </v>
      </c>
      <c r="AW154" s="634"/>
      <c r="AX154" s="433"/>
      <c r="AY154" s="50"/>
      <c r="AZ154" s="50">
        <f t="shared" si="128"/>
        <v>0</v>
      </c>
      <c r="BA154" s="50"/>
      <c r="BB154" s="70">
        <f t="shared" si="134"/>
        <v>0</v>
      </c>
      <c r="BC154" s="56" t="str">
        <f t="shared" si="107"/>
        <v> </v>
      </c>
      <c r="BD154" s="50"/>
      <c r="BE154" s="50">
        <f t="shared" si="101"/>
        <v>0</v>
      </c>
      <c r="BF154" s="209" t="str">
        <f t="shared" si="121"/>
        <v> </v>
      </c>
    </row>
    <row r="155" spans="1:58" ht="30.75" customHeight="1">
      <c r="A155" s="706" t="s">
        <v>135</v>
      </c>
      <c r="B155" s="736" t="s">
        <v>136</v>
      </c>
      <c r="C155" s="674"/>
      <c r="D155" s="433">
        <f t="shared" si="103"/>
        <v>0</v>
      </c>
      <c r="E155" s="50">
        <f t="shared" si="104"/>
        <v>0</v>
      </c>
      <c r="F155" s="50">
        <f t="shared" si="124"/>
        <v>0</v>
      </c>
      <c r="G155" s="50">
        <f t="shared" si="131"/>
        <v>0</v>
      </c>
      <c r="H155" s="50">
        <f t="shared" si="122"/>
        <v>0</v>
      </c>
      <c r="I155" s="50" t="str">
        <f t="shared" si="123"/>
        <v> </v>
      </c>
      <c r="J155" s="70">
        <f t="shared" si="84"/>
        <v>0</v>
      </c>
      <c r="K155" s="70">
        <f aca="true" t="shared" si="135" ref="K155:K201">E155-J155</f>
        <v>0</v>
      </c>
      <c r="L155" s="209" t="str">
        <f aca="true" t="shared" si="136" ref="L155:L201">IF(J155&lt;&gt;0,IF(E155/J155*100&lt;0,"&lt;0",IF(E155/J155*100&gt;200,"&gt;200",E155/J155*100))," ")</f>
        <v> </v>
      </c>
      <c r="M155" s="463">
        <f t="shared" si="90"/>
        <v>0</v>
      </c>
      <c r="N155" s="433">
        <f t="shared" si="90"/>
        <v>0</v>
      </c>
      <c r="O155" s="50">
        <f t="shared" si="100"/>
        <v>0</v>
      </c>
      <c r="P155" s="50">
        <f t="shared" si="125"/>
        <v>0</v>
      </c>
      <c r="Q155" s="50">
        <f t="shared" si="126"/>
        <v>0</v>
      </c>
      <c r="R155" s="50">
        <f t="shared" si="129"/>
        <v>0</v>
      </c>
      <c r="S155" s="50" t="str">
        <f t="shared" si="130"/>
        <v> </v>
      </c>
      <c r="T155" s="70">
        <f t="shared" si="110"/>
        <v>0</v>
      </c>
      <c r="U155" s="112">
        <f t="shared" si="111"/>
        <v>0</v>
      </c>
      <c r="V155" s="209" t="str">
        <f t="shared" si="112"/>
        <v> </v>
      </c>
      <c r="W155" s="634"/>
      <c r="X155" s="433"/>
      <c r="Y155" s="444"/>
      <c r="Z155" s="433">
        <f t="shared" si="127"/>
        <v>0</v>
      </c>
      <c r="AA155" s="50"/>
      <c r="AB155" s="50">
        <f t="shared" si="133"/>
        <v>0</v>
      </c>
      <c r="AC155" s="50" t="str">
        <f t="shared" si="132"/>
        <v> </v>
      </c>
      <c r="AD155" s="50"/>
      <c r="AE155" s="50">
        <f t="shared" si="113"/>
        <v>0</v>
      </c>
      <c r="AF155" s="183" t="str">
        <f t="shared" si="114"/>
        <v> </v>
      </c>
      <c r="AG155" s="485"/>
      <c r="AH155" s="50"/>
      <c r="AI155" s="50"/>
      <c r="AJ155" s="50">
        <f t="shared" si="115"/>
        <v>0</v>
      </c>
      <c r="AK155" s="50" t="str">
        <f t="shared" si="116"/>
        <v> </v>
      </c>
      <c r="AL155" s="50"/>
      <c r="AM155" s="50">
        <f t="shared" si="117"/>
        <v>0</v>
      </c>
      <c r="AN155" s="183" t="str">
        <f t="shared" si="118"/>
        <v> </v>
      </c>
      <c r="AO155" s="182"/>
      <c r="AP155" s="433"/>
      <c r="AQ155" s="50"/>
      <c r="AR155" s="50">
        <f t="shared" si="119"/>
        <v>0</v>
      </c>
      <c r="AS155" s="70" t="str">
        <f aca="true" t="shared" si="137" ref="AS155:AS201">IF(AP155&lt;&gt;0,IF(AQ155/AP155*100&lt;0,"&lt;0",IF(AQ155/AP155*100&gt;200,"&gt;200",AQ155/AP155*100))," ")</f>
        <v> </v>
      </c>
      <c r="AT155" s="50"/>
      <c r="AU155" s="50">
        <f t="shared" si="120"/>
        <v>0</v>
      </c>
      <c r="AV155" s="571" t="str">
        <f aca="true" t="shared" si="138" ref="AV155:AV201">IF(AT155&lt;&gt;0,IF(AQ155/AT155*100&lt;0,"&lt;0",IF(AQ155/AT155*100&gt;200,"&gt;200",AQ155/AT155*100))," ")</f>
        <v> </v>
      </c>
      <c r="AW155" s="634"/>
      <c r="AX155" s="463"/>
      <c r="AY155" s="72"/>
      <c r="AZ155" s="72">
        <f t="shared" si="128"/>
        <v>0</v>
      </c>
      <c r="BA155" s="72"/>
      <c r="BB155" s="96">
        <f t="shared" si="134"/>
        <v>0</v>
      </c>
      <c r="BC155" s="56" t="str">
        <f t="shared" si="107"/>
        <v> </v>
      </c>
      <c r="BD155" s="50"/>
      <c r="BE155" s="50">
        <f t="shared" si="101"/>
        <v>0</v>
      </c>
      <c r="BF155" s="209" t="str">
        <f t="shared" si="121"/>
        <v> </v>
      </c>
    </row>
    <row r="156" spans="1:58" s="9" customFormat="1" ht="32.25" customHeight="1">
      <c r="A156" s="744" t="s">
        <v>140</v>
      </c>
      <c r="B156" s="746" t="s">
        <v>138</v>
      </c>
      <c r="C156" s="463">
        <f t="shared" si="103"/>
        <v>-776.4000000000001</v>
      </c>
      <c r="D156" s="463">
        <f t="shared" si="103"/>
        <v>-735.7</v>
      </c>
      <c r="E156" s="72">
        <f t="shared" si="104"/>
        <v>-324.6</v>
      </c>
      <c r="F156" s="72">
        <f t="shared" si="124"/>
        <v>107.10000000000005</v>
      </c>
      <c r="G156" s="72">
        <f t="shared" si="131"/>
        <v>-431.70000000000005</v>
      </c>
      <c r="H156" s="72">
        <f t="shared" si="122"/>
        <v>411.1</v>
      </c>
      <c r="I156" s="72">
        <f t="shared" si="123"/>
        <v>44.12124507271986</v>
      </c>
      <c r="J156" s="96">
        <f t="shared" si="84"/>
        <v>0</v>
      </c>
      <c r="K156" s="96">
        <f t="shared" si="135"/>
        <v>-324.6</v>
      </c>
      <c r="L156" s="212" t="str">
        <f t="shared" si="136"/>
        <v> </v>
      </c>
      <c r="M156" s="463">
        <f t="shared" si="90"/>
        <v>-788.2</v>
      </c>
      <c r="N156" s="463">
        <f t="shared" si="90"/>
        <v>-749.5</v>
      </c>
      <c r="O156" s="72">
        <f t="shared" si="100"/>
        <v>-331.5</v>
      </c>
      <c r="P156" s="72">
        <f t="shared" si="125"/>
        <v>100.20000000000005</v>
      </c>
      <c r="Q156" s="72">
        <f t="shared" si="126"/>
        <v>-431.70000000000005</v>
      </c>
      <c r="R156" s="72">
        <f t="shared" si="129"/>
        <v>418</v>
      </c>
      <c r="S156" s="72">
        <f t="shared" si="130"/>
        <v>44.22948632421615</v>
      </c>
      <c r="T156" s="96">
        <f t="shared" si="110"/>
        <v>0</v>
      </c>
      <c r="U156" s="121">
        <f t="shared" si="111"/>
        <v>-331.5</v>
      </c>
      <c r="V156" s="212" t="str">
        <f t="shared" si="112"/>
        <v> </v>
      </c>
      <c r="W156" s="463">
        <f>W157+W158</f>
        <v>-788.2</v>
      </c>
      <c r="X156" s="463">
        <f>X157+X158</f>
        <v>-749.5</v>
      </c>
      <c r="Y156" s="481">
        <f>Y157+Y158</f>
        <v>-331.5</v>
      </c>
      <c r="Z156" s="463">
        <f t="shared" si="127"/>
        <v>100.20000000000005</v>
      </c>
      <c r="AA156" s="72">
        <f>AA157+AA158</f>
        <v>-431.70000000000005</v>
      </c>
      <c r="AB156" s="72">
        <f t="shared" si="133"/>
        <v>418</v>
      </c>
      <c r="AC156" s="72">
        <f t="shared" si="132"/>
        <v>44.22948632421615</v>
      </c>
      <c r="AD156" s="72"/>
      <c r="AE156" s="72">
        <f t="shared" si="113"/>
        <v>-331.5</v>
      </c>
      <c r="AF156" s="191" t="str">
        <f t="shared" si="114"/>
        <v> </v>
      </c>
      <c r="AG156" s="549"/>
      <c r="AH156" s="72"/>
      <c r="AI156" s="72"/>
      <c r="AJ156" s="72">
        <f t="shared" si="115"/>
        <v>0</v>
      </c>
      <c r="AK156" s="72" t="str">
        <f t="shared" si="116"/>
        <v> </v>
      </c>
      <c r="AL156" s="72"/>
      <c r="AM156" s="72">
        <f t="shared" si="117"/>
        <v>0</v>
      </c>
      <c r="AN156" s="191" t="str">
        <f t="shared" si="118"/>
        <v> </v>
      </c>
      <c r="AO156" s="206"/>
      <c r="AP156" s="463"/>
      <c r="AQ156" s="72"/>
      <c r="AR156" s="72">
        <f t="shared" si="119"/>
        <v>0</v>
      </c>
      <c r="AS156" s="96" t="str">
        <f t="shared" si="137"/>
        <v> </v>
      </c>
      <c r="AT156" s="72"/>
      <c r="AU156" s="72">
        <f t="shared" si="120"/>
        <v>0</v>
      </c>
      <c r="AV156" s="588" t="str">
        <f t="shared" si="138"/>
        <v> </v>
      </c>
      <c r="AW156" s="206">
        <f>AW157+AW158</f>
        <v>11.8</v>
      </c>
      <c r="AX156" s="463">
        <f>AX157+AX158</f>
        <v>13.8</v>
      </c>
      <c r="AY156" s="72">
        <f>AY157+AY158</f>
        <v>6.9</v>
      </c>
      <c r="AZ156" s="72">
        <f t="shared" si="128"/>
        <v>6.9</v>
      </c>
      <c r="BA156" s="72">
        <f>BA157+BA158</f>
        <v>0</v>
      </c>
      <c r="BB156" s="165">
        <f t="shared" si="134"/>
        <v>-6.9</v>
      </c>
      <c r="BC156" s="72">
        <f t="shared" si="107"/>
        <v>50</v>
      </c>
      <c r="BD156" s="72"/>
      <c r="BE156" s="72">
        <f t="shared" si="101"/>
        <v>6.9</v>
      </c>
      <c r="BF156" s="212" t="str">
        <f t="shared" si="121"/>
        <v> </v>
      </c>
    </row>
    <row r="157" spans="1:58" ht="20.25" customHeight="1">
      <c r="A157" s="706" t="s">
        <v>137</v>
      </c>
      <c r="B157" s="736" t="s">
        <v>139</v>
      </c>
      <c r="C157" s="433">
        <f t="shared" si="103"/>
        <v>-491.5</v>
      </c>
      <c r="D157" s="433">
        <f t="shared" si="103"/>
        <v>-327.4</v>
      </c>
      <c r="E157" s="50">
        <f t="shared" si="104"/>
        <v>-284.3</v>
      </c>
      <c r="F157" s="50">
        <f t="shared" si="124"/>
        <v>63.00000000000002</v>
      </c>
      <c r="G157" s="50">
        <f t="shared" si="131"/>
        <v>-347.3</v>
      </c>
      <c r="H157" s="50">
        <f t="shared" si="122"/>
        <v>43.099999999999966</v>
      </c>
      <c r="I157" s="50">
        <f t="shared" si="123"/>
        <v>86.83567501527185</v>
      </c>
      <c r="J157" s="70">
        <f aca="true" t="shared" si="139" ref="J157:J201">T157+BD157</f>
        <v>0</v>
      </c>
      <c r="K157" s="70">
        <f t="shared" si="135"/>
        <v>-284.3</v>
      </c>
      <c r="L157" s="209" t="str">
        <f t="shared" si="136"/>
        <v> </v>
      </c>
      <c r="M157" s="433">
        <f t="shared" si="90"/>
        <v>-503.3</v>
      </c>
      <c r="N157" s="433">
        <f t="shared" si="90"/>
        <v>-341.2</v>
      </c>
      <c r="O157" s="50">
        <f t="shared" si="100"/>
        <v>-291.2</v>
      </c>
      <c r="P157" s="50">
        <f t="shared" si="125"/>
        <v>56.10000000000002</v>
      </c>
      <c r="Q157" s="50">
        <f t="shared" si="126"/>
        <v>-347.3</v>
      </c>
      <c r="R157" s="50">
        <f t="shared" si="129"/>
        <v>50</v>
      </c>
      <c r="S157" s="50">
        <f t="shared" si="130"/>
        <v>85.34583821805393</v>
      </c>
      <c r="T157" s="70">
        <f t="shared" si="110"/>
        <v>0</v>
      </c>
      <c r="U157" s="112">
        <f t="shared" si="111"/>
        <v>-291.2</v>
      </c>
      <c r="V157" s="209" t="str">
        <f t="shared" si="112"/>
        <v> </v>
      </c>
      <c r="W157" s="634">
        <v>-503.3</v>
      </c>
      <c r="X157" s="433">
        <v>-341.2</v>
      </c>
      <c r="Y157" s="474">
        <v>-291.2</v>
      </c>
      <c r="Z157" s="433">
        <f t="shared" si="127"/>
        <v>56.10000000000002</v>
      </c>
      <c r="AA157" s="50">
        <v>-347.3</v>
      </c>
      <c r="AB157" s="56">
        <f t="shared" si="133"/>
        <v>50</v>
      </c>
      <c r="AC157" s="56">
        <f t="shared" si="132"/>
        <v>85.34583821805393</v>
      </c>
      <c r="AD157" s="81"/>
      <c r="AE157" s="81">
        <f t="shared" si="113"/>
        <v>-291.2</v>
      </c>
      <c r="AF157" s="244" t="str">
        <f t="shared" si="114"/>
        <v> </v>
      </c>
      <c r="AG157" s="602"/>
      <c r="AH157" s="81"/>
      <c r="AI157" s="81"/>
      <c r="AJ157" s="81">
        <f t="shared" si="115"/>
        <v>0</v>
      </c>
      <c r="AK157" s="81" t="str">
        <f t="shared" si="116"/>
        <v> </v>
      </c>
      <c r="AL157" s="81"/>
      <c r="AM157" s="81">
        <f t="shared" si="117"/>
        <v>0</v>
      </c>
      <c r="AN157" s="244" t="str">
        <f t="shared" si="118"/>
        <v> </v>
      </c>
      <c r="AO157" s="210"/>
      <c r="AP157" s="465"/>
      <c r="AQ157" s="81"/>
      <c r="AR157" s="81">
        <f t="shared" si="119"/>
        <v>0</v>
      </c>
      <c r="AS157" s="70" t="str">
        <f t="shared" si="137"/>
        <v> </v>
      </c>
      <c r="AT157" s="81"/>
      <c r="AU157" s="81">
        <f t="shared" si="120"/>
        <v>0</v>
      </c>
      <c r="AV157" s="571" t="str">
        <f t="shared" si="138"/>
        <v> </v>
      </c>
      <c r="AW157" s="634">
        <v>11.8</v>
      </c>
      <c r="AX157" s="433">
        <v>13.8</v>
      </c>
      <c r="AY157" s="50">
        <v>6.9</v>
      </c>
      <c r="AZ157" s="50">
        <f t="shared" si="128"/>
        <v>6.9</v>
      </c>
      <c r="BA157" s="50"/>
      <c r="BB157" s="70">
        <f t="shared" si="134"/>
        <v>-6.9</v>
      </c>
      <c r="BC157" s="50">
        <f t="shared" si="107"/>
        <v>50</v>
      </c>
      <c r="BD157" s="72"/>
      <c r="BE157" s="72">
        <f t="shared" si="101"/>
        <v>6.9</v>
      </c>
      <c r="BF157" s="209" t="str">
        <f t="shared" si="121"/>
        <v> </v>
      </c>
    </row>
    <row r="158" spans="1:58" ht="18.75" customHeight="1">
      <c r="A158" s="706" t="s">
        <v>141</v>
      </c>
      <c r="B158" s="736" t="s">
        <v>142</v>
      </c>
      <c r="C158" s="433">
        <f t="shared" si="103"/>
        <v>-284.9</v>
      </c>
      <c r="D158" s="433">
        <f t="shared" si="103"/>
        <v>-408.3</v>
      </c>
      <c r="E158" s="50">
        <f t="shared" si="104"/>
        <v>-40.3</v>
      </c>
      <c r="F158" s="50">
        <f t="shared" si="124"/>
        <v>44.10000000000001</v>
      </c>
      <c r="G158" s="50">
        <f t="shared" si="131"/>
        <v>-84.4</v>
      </c>
      <c r="H158" s="50">
        <f t="shared" si="122"/>
        <v>368</v>
      </c>
      <c r="I158" s="50">
        <f t="shared" si="123"/>
        <v>9.870193485182464</v>
      </c>
      <c r="J158" s="70">
        <f t="shared" si="139"/>
        <v>0</v>
      </c>
      <c r="K158" s="70">
        <f t="shared" si="135"/>
        <v>-40.3</v>
      </c>
      <c r="L158" s="209" t="str">
        <f t="shared" si="136"/>
        <v> </v>
      </c>
      <c r="M158" s="433">
        <f t="shared" si="90"/>
        <v>-284.9</v>
      </c>
      <c r="N158" s="433">
        <f t="shared" si="90"/>
        <v>-408.3</v>
      </c>
      <c r="O158" s="50">
        <f t="shared" si="100"/>
        <v>-40.3</v>
      </c>
      <c r="P158" s="50">
        <f t="shared" si="125"/>
        <v>44.10000000000001</v>
      </c>
      <c r="Q158" s="50">
        <f t="shared" si="126"/>
        <v>-84.4</v>
      </c>
      <c r="R158" s="50">
        <f t="shared" si="129"/>
        <v>368</v>
      </c>
      <c r="S158" s="50">
        <f t="shared" si="130"/>
        <v>9.870193485182464</v>
      </c>
      <c r="T158" s="70">
        <f t="shared" si="110"/>
        <v>0</v>
      </c>
      <c r="U158" s="112">
        <f t="shared" si="111"/>
        <v>-40.3</v>
      </c>
      <c r="V158" s="209" t="str">
        <f t="shared" si="112"/>
        <v> </v>
      </c>
      <c r="W158" s="634">
        <v>-284.9</v>
      </c>
      <c r="X158" s="433">
        <v>-408.3</v>
      </c>
      <c r="Y158" s="444">
        <v>-40.3</v>
      </c>
      <c r="Z158" s="433">
        <f t="shared" si="127"/>
        <v>44.10000000000001</v>
      </c>
      <c r="AA158" s="50">
        <v>-84.4</v>
      </c>
      <c r="AB158" s="50">
        <f t="shared" si="133"/>
        <v>368</v>
      </c>
      <c r="AC158" s="50">
        <f t="shared" si="132"/>
        <v>9.870193485182464</v>
      </c>
      <c r="AD158" s="50"/>
      <c r="AE158" s="50">
        <f t="shared" si="113"/>
        <v>-40.3</v>
      </c>
      <c r="AF158" s="183" t="str">
        <f t="shared" si="114"/>
        <v> </v>
      </c>
      <c r="AG158" s="485"/>
      <c r="AH158" s="50"/>
      <c r="AI158" s="50"/>
      <c r="AJ158" s="50">
        <f t="shared" si="115"/>
        <v>0</v>
      </c>
      <c r="AK158" s="50" t="str">
        <f t="shared" si="116"/>
        <v> </v>
      </c>
      <c r="AL158" s="50"/>
      <c r="AM158" s="50">
        <f t="shared" si="117"/>
        <v>0</v>
      </c>
      <c r="AN158" s="183" t="str">
        <f t="shared" si="118"/>
        <v> </v>
      </c>
      <c r="AO158" s="182"/>
      <c r="AP158" s="433"/>
      <c r="AQ158" s="50"/>
      <c r="AR158" s="50">
        <f t="shared" si="119"/>
        <v>0</v>
      </c>
      <c r="AS158" s="70" t="str">
        <f t="shared" si="137"/>
        <v> </v>
      </c>
      <c r="AT158" s="50"/>
      <c r="AU158" s="50">
        <f t="shared" si="120"/>
        <v>0</v>
      </c>
      <c r="AV158" s="571" t="str">
        <f t="shared" si="138"/>
        <v> </v>
      </c>
      <c r="AW158" s="634"/>
      <c r="AX158" s="462"/>
      <c r="AY158" s="56"/>
      <c r="AZ158" s="56">
        <f t="shared" si="128"/>
        <v>0</v>
      </c>
      <c r="BA158" s="56"/>
      <c r="BB158" s="70">
        <f t="shared" si="134"/>
        <v>0</v>
      </c>
      <c r="BC158" s="56" t="str">
        <f t="shared" si="107"/>
        <v> </v>
      </c>
      <c r="BD158" s="50"/>
      <c r="BE158" s="50">
        <f t="shared" si="101"/>
        <v>0</v>
      </c>
      <c r="BF158" s="209" t="str">
        <f t="shared" si="121"/>
        <v> </v>
      </c>
    </row>
    <row r="159" spans="1:58" s="9" customFormat="1" ht="18" customHeight="1">
      <c r="A159" s="734" t="s">
        <v>144</v>
      </c>
      <c r="B159" s="735" t="s">
        <v>145</v>
      </c>
      <c r="C159" s="463">
        <f t="shared" si="103"/>
        <v>35.8</v>
      </c>
      <c r="D159" s="463">
        <f t="shared" si="103"/>
        <v>22.7</v>
      </c>
      <c r="E159" s="72">
        <f t="shared" si="104"/>
        <v>22.4</v>
      </c>
      <c r="F159" s="72">
        <f t="shared" si="124"/>
        <v>22.4</v>
      </c>
      <c r="G159" s="72">
        <f t="shared" si="131"/>
        <v>0</v>
      </c>
      <c r="H159" s="72">
        <f t="shared" si="122"/>
        <v>-0.3000000000000007</v>
      </c>
      <c r="I159" s="72">
        <f t="shared" si="123"/>
        <v>98.6784140969163</v>
      </c>
      <c r="J159" s="92">
        <f t="shared" si="139"/>
        <v>0</v>
      </c>
      <c r="K159" s="92">
        <f t="shared" si="135"/>
        <v>22.4</v>
      </c>
      <c r="L159" s="208" t="str">
        <f t="shared" si="136"/>
        <v> </v>
      </c>
      <c r="M159" s="463">
        <f t="shared" si="90"/>
        <v>35.8</v>
      </c>
      <c r="N159" s="463">
        <f t="shared" si="90"/>
        <v>22.7</v>
      </c>
      <c r="O159" s="72">
        <f t="shared" si="100"/>
        <v>22.4</v>
      </c>
      <c r="P159" s="72">
        <f t="shared" si="125"/>
        <v>22.4</v>
      </c>
      <c r="Q159" s="72">
        <f t="shared" si="126"/>
        <v>0</v>
      </c>
      <c r="R159" s="72">
        <f t="shared" si="129"/>
        <v>-0.3000000000000007</v>
      </c>
      <c r="S159" s="72">
        <f t="shared" si="130"/>
        <v>98.6784140969163</v>
      </c>
      <c r="T159" s="92">
        <f t="shared" si="110"/>
        <v>0</v>
      </c>
      <c r="U159" s="119">
        <f t="shared" si="111"/>
        <v>22.4</v>
      </c>
      <c r="V159" s="208" t="str">
        <f t="shared" si="112"/>
        <v> </v>
      </c>
      <c r="W159" s="463">
        <f>W160+W161+W162+W163</f>
        <v>35.8</v>
      </c>
      <c r="X159" s="463">
        <f>X160+X161+X162+X163</f>
        <v>22.7</v>
      </c>
      <c r="Y159" s="451">
        <f>Y160+Y161+Y162+Y163</f>
        <v>22.4</v>
      </c>
      <c r="Z159" s="463">
        <f t="shared" si="127"/>
        <v>22.4</v>
      </c>
      <c r="AA159" s="72">
        <f>AA160+AA161+AA162+AA163</f>
        <v>0</v>
      </c>
      <c r="AB159" s="72">
        <f t="shared" si="133"/>
        <v>-0.3000000000000007</v>
      </c>
      <c r="AC159" s="72">
        <f t="shared" si="132"/>
        <v>98.6784140969163</v>
      </c>
      <c r="AD159" s="72"/>
      <c r="AE159" s="72">
        <f t="shared" si="113"/>
        <v>22.4</v>
      </c>
      <c r="AF159" s="191" t="str">
        <f t="shared" si="114"/>
        <v> </v>
      </c>
      <c r="AG159" s="549"/>
      <c r="AH159" s="72"/>
      <c r="AI159" s="72"/>
      <c r="AJ159" s="72">
        <f t="shared" si="115"/>
        <v>0</v>
      </c>
      <c r="AK159" s="72" t="str">
        <f t="shared" si="116"/>
        <v> </v>
      </c>
      <c r="AL159" s="72"/>
      <c r="AM159" s="72">
        <f t="shared" si="117"/>
        <v>0</v>
      </c>
      <c r="AN159" s="191" t="str">
        <f t="shared" si="118"/>
        <v> </v>
      </c>
      <c r="AO159" s="206"/>
      <c r="AP159" s="463"/>
      <c r="AQ159" s="72"/>
      <c r="AR159" s="72">
        <f t="shared" si="119"/>
        <v>0</v>
      </c>
      <c r="AS159" s="92" t="str">
        <f t="shared" si="137"/>
        <v> </v>
      </c>
      <c r="AT159" s="72"/>
      <c r="AU159" s="72">
        <f t="shared" si="120"/>
        <v>0</v>
      </c>
      <c r="AV159" s="585" t="str">
        <f t="shared" si="138"/>
        <v> </v>
      </c>
      <c r="AW159" s="640"/>
      <c r="AX159" s="463">
        <f>AX160+AX161+AX162+AX163</f>
        <v>0</v>
      </c>
      <c r="AY159" s="72">
        <f>AY160+AY161+AY162+AY163</f>
        <v>0</v>
      </c>
      <c r="AZ159" s="72">
        <f t="shared" si="128"/>
        <v>0</v>
      </c>
      <c r="BA159" s="72">
        <f>BA160+BA161+BA162+BA163</f>
        <v>0</v>
      </c>
      <c r="BB159" s="165">
        <f t="shared" si="134"/>
        <v>0</v>
      </c>
      <c r="BC159" s="81" t="str">
        <f t="shared" si="107"/>
        <v> </v>
      </c>
      <c r="BD159" s="72"/>
      <c r="BE159" s="72">
        <f t="shared" si="101"/>
        <v>0</v>
      </c>
      <c r="BF159" s="208" t="str">
        <f t="shared" si="121"/>
        <v> </v>
      </c>
    </row>
    <row r="160" spans="1:58" ht="21" customHeight="1">
      <c r="A160" s="706" t="s">
        <v>143</v>
      </c>
      <c r="B160" s="736" t="s">
        <v>146</v>
      </c>
      <c r="C160" s="674"/>
      <c r="D160" s="433">
        <f t="shared" si="103"/>
        <v>0</v>
      </c>
      <c r="E160" s="50">
        <f t="shared" si="104"/>
        <v>0</v>
      </c>
      <c r="F160" s="50">
        <f t="shared" si="124"/>
        <v>0</v>
      </c>
      <c r="G160" s="50">
        <f t="shared" si="131"/>
        <v>0</v>
      </c>
      <c r="H160" s="50">
        <f t="shared" si="122"/>
        <v>0</v>
      </c>
      <c r="I160" s="50" t="str">
        <f t="shared" si="123"/>
        <v> </v>
      </c>
      <c r="J160" s="70">
        <f t="shared" si="139"/>
        <v>0</v>
      </c>
      <c r="K160" s="70">
        <f t="shared" si="135"/>
        <v>0</v>
      </c>
      <c r="L160" s="209" t="str">
        <f t="shared" si="136"/>
        <v> </v>
      </c>
      <c r="M160" s="463">
        <f t="shared" si="90"/>
        <v>0</v>
      </c>
      <c r="N160" s="433">
        <f t="shared" si="90"/>
        <v>0</v>
      </c>
      <c r="O160" s="50">
        <f t="shared" si="100"/>
        <v>0</v>
      </c>
      <c r="P160" s="50">
        <f t="shared" si="125"/>
        <v>0</v>
      </c>
      <c r="Q160" s="50">
        <f t="shared" si="126"/>
        <v>0</v>
      </c>
      <c r="R160" s="50">
        <f t="shared" si="129"/>
        <v>0</v>
      </c>
      <c r="S160" s="50" t="str">
        <f t="shared" si="130"/>
        <v> </v>
      </c>
      <c r="T160" s="70">
        <f t="shared" si="110"/>
        <v>0</v>
      </c>
      <c r="U160" s="112">
        <f t="shared" si="111"/>
        <v>0</v>
      </c>
      <c r="V160" s="209" t="str">
        <f t="shared" si="112"/>
        <v> </v>
      </c>
      <c r="W160" s="634"/>
      <c r="X160" s="433"/>
      <c r="Y160" s="444"/>
      <c r="Z160" s="433">
        <f t="shared" si="127"/>
        <v>0</v>
      </c>
      <c r="AA160" s="50"/>
      <c r="AB160" s="50">
        <f t="shared" si="133"/>
        <v>0</v>
      </c>
      <c r="AC160" s="50" t="str">
        <f t="shared" si="132"/>
        <v> </v>
      </c>
      <c r="AD160" s="50"/>
      <c r="AE160" s="50">
        <f t="shared" si="113"/>
        <v>0</v>
      </c>
      <c r="AF160" s="183" t="str">
        <f t="shared" si="114"/>
        <v> </v>
      </c>
      <c r="AG160" s="485"/>
      <c r="AH160" s="50"/>
      <c r="AI160" s="50"/>
      <c r="AJ160" s="50">
        <f t="shared" si="115"/>
        <v>0</v>
      </c>
      <c r="AK160" s="50" t="str">
        <f t="shared" si="116"/>
        <v> </v>
      </c>
      <c r="AL160" s="50"/>
      <c r="AM160" s="50">
        <f t="shared" si="117"/>
        <v>0</v>
      </c>
      <c r="AN160" s="183" t="str">
        <f t="shared" si="118"/>
        <v> </v>
      </c>
      <c r="AO160" s="182"/>
      <c r="AP160" s="433"/>
      <c r="AQ160" s="50"/>
      <c r="AR160" s="50">
        <f t="shared" si="119"/>
        <v>0</v>
      </c>
      <c r="AS160" s="70" t="str">
        <f t="shared" si="137"/>
        <v> </v>
      </c>
      <c r="AT160" s="50"/>
      <c r="AU160" s="50">
        <f t="shared" si="120"/>
        <v>0</v>
      </c>
      <c r="AV160" s="571" t="str">
        <f t="shared" si="138"/>
        <v> </v>
      </c>
      <c r="AW160" s="634"/>
      <c r="AX160" s="433"/>
      <c r="AY160" s="50"/>
      <c r="AZ160" s="50">
        <f t="shared" si="128"/>
        <v>0</v>
      </c>
      <c r="BA160" s="50"/>
      <c r="BB160" s="170">
        <f t="shared" si="134"/>
        <v>0</v>
      </c>
      <c r="BC160" s="56" t="str">
        <f t="shared" si="107"/>
        <v> </v>
      </c>
      <c r="BD160" s="50"/>
      <c r="BE160" s="50">
        <f t="shared" si="101"/>
        <v>0</v>
      </c>
      <c r="BF160" s="209" t="str">
        <f t="shared" si="121"/>
        <v> </v>
      </c>
    </row>
    <row r="161" spans="1:58" s="24" customFormat="1" ht="22.5" customHeight="1">
      <c r="A161" s="706" t="s">
        <v>147</v>
      </c>
      <c r="B161" s="736" t="s">
        <v>148</v>
      </c>
      <c r="C161" s="433">
        <f t="shared" si="103"/>
        <v>35.8</v>
      </c>
      <c r="D161" s="433">
        <f t="shared" si="103"/>
        <v>22.7</v>
      </c>
      <c r="E161" s="50">
        <f t="shared" si="104"/>
        <v>22.4</v>
      </c>
      <c r="F161" s="50">
        <f t="shared" si="124"/>
        <v>22.4</v>
      </c>
      <c r="G161" s="50">
        <f t="shared" si="131"/>
        <v>0</v>
      </c>
      <c r="H161" s="50">
        <f t="shared" si="122"/>
        <v>-0.3000000000000007</v>
      </c>
      <c r="I161" s="50">
        <f t="shared" si="123"/>
        <v>98.6784140969163</v>
      </c>
      <c r="J161" s="70">
        <f t="shared" si="139"/>
        <v>0</v>
      </c>
      <c r="K161" s="70">
        <f t="shared" si="135"/>
        <v>22.4</v>
      </c>
      <c r="L161" s="209" t="str">
        <f t="shared" si="136"/>
        <v> </v>
      </c>
      <c r="M161" s="433">
        <f t="shared" si="90"/>
        <v>35.8</v>
      </c>
      <c r="N161" s="433">
        <f t="shared" si="90"/>
        <v>22.7</v>
      </c>
      <c r="O161" s="50">
        <f t="shared" si="100"/>
        <v>22.4</v>
      </c>
      <c r="P161" s="50">
        <f t="shared" si="125"/>
        <v>22.4</v>
      </c>
      <c r="Q161" s="50">
        <f t="shared" si="126"/>
        <v>0</v>
      </c>
      <c r="R161" s="50">
        <f t="shared" si="129"/>
        <v>-0.3000000000000007</v>
      </c>
      <c r="S161" s="50">
        <f t="shared" si="130"/>
        <v>98.6784140969163</v>
      </c>
      <c r="T161" s="70">
        <f t="shared" si="110"/>
        <v>0</v>
      </c>
      <c r="U161" s="112">
        <f t="shared" si="111"/>
        <v>22.4</v>
      </c>
      <c r="V161" s="209" t="str">
        <f t="shared" si="112"/>
        <v> </v>
      </c>
      <c r="W161" s="634">
        <v>35.8</v>
      </c>
      <c r="X161" s="433">
        <v>22.7</v>
      </c>
      <c r="Y161" s="444">
        <v>22.4</v>
      </c>
      <c r="Z161" s="433">
        <f t="shared" si="127"/>
        <v>22.4</v>
      </c>
      <c r="AA161" s="50"/>
      <c r="AB161" s="50">
        <f t="shared" si="133"/>
        <v>-0.3000000000000007</v>
      </c>
      <c r="AC161" s="50">
        <f t="shared" si="132"/>
        <v>98.6784140969163</v>
      </c>
      <c r="AD161" s="50"/>
      <c r="AE161" s="81">
        <f t="shared" si="113"/>
        <v>22.4</v>
      </c>
      <c r="AF161" s="244" t="str">
        <f t="shared" si="114"/>
        <v> </v>
      </c>
      <c r="AG161" s="602"/>
      <c r="AH161" s="81"/>
      <c r="AI161" s="81"/>
      <c r="AJ161" s="81">
        <f t="shared" si="115"/>
        <v>0</v>
      </c>
      <c r="AK161" s="81" t="str">
        <f t="shared" si="116"/>
        <v> </v>
      </c>
      <c r="AL161" s="81"/>
      <c r="AM161" s="81">
        <f t="shared" si="117"/>
        <v>0</v>
      </c>
      <c r="AN161" s="244" t="str">
        <f t="shared" si="118"/>
        <v> </v>
      </c>
      <c r="AO161" s="210"/>
      <c r="AP161" s="465"/>
      <c r="AQ161" s="81"/>
      <c r="AR161" s="81">
        <f t="shared" si="119"/>
        <v>0</v>
      </c>
      <c r="AS161" s="70" t="str">
        <f t="shared" si="137"/>
        <v> </v>
      </c>
      <c r="AT161" s="81"/>
      <c r="AU161" s="81">
        <f t="shared" si="120"/>
        <v>0</v>
      </c>
      <c r="AV161" s="571" t="str">
        <f t="shared" si="138"/>
        <v> </v>
      </c>
      <c r="AW161" s="634"/>
      <c r="AX161" s="433"/>
      <c r="AY161" s="50"/>
      <c r="AZ161" s="50">
        <f t="shared" si="128"/>
        <v>0</v>
      </c>
      <c r="BA161" s="50"/>
      <c r="BB161" s="99">
        <f t="shared" si="134"/>
        <v>0</v>
      </c>
      <c r="BC161" s="56" t="str">
        <f t="shared" si="107"/>
        <v> </v>
      </c>
      <c r="BD161" s="81"/>
      <c r="BE161" s="81">
        <f t="shared" si="101"/>
        <v>0</v>
      </c>
      <c r="BF161" s="209" t="str">
        <f t="shared" si="121"/>
        <v> </v>
      </c>
    </row>
    <row r="162" spans="1:58" ht="22.5" customHeight="1">
      <c r="A162" s="706" t="s">
        <v>150</v>
      </c>
      <c r="B162" s="736" t="s">
        <v>149</v>
      </c>
      <c r="C162" s="674"/>
      <c r="D162" s="433">
        <f t="shared" si="103"/>
        <v>0</v>
      </c>
      <c r="E162" s="50">
        <f t="shared" si="104"/>
        <v>0</v>
      </c>
      <c r="F162" s="50">
        <f t="shared" si="124"/>
        <v>0</v>
      </c>
      <c r="G162" s="50">
        <f t="shared" si="131"/>
        <v>0</v>
      </c>
      <c r="H162" s="50">
        <f t="shared" si="122"/>
        <v>0</v>
      </c>
      <c r="I162" s="50" t="str">
        <f t="shared" si="123"/>
        <v> </v>
      </c>
      <c r="J162" s="70">
        <f t="shared" si="139"/>
        <v>0</v>
      </c>
      <c r="K162" s="70">
        <f t="shared" si="135"/>
        <v>0</v>
      </c>
      <c r="L162" s="209" t="str">
        <f t="shared" si="136"/>
        <v> </v>
      </c>
      <c r="M162" s="463">
        <f t="shared" si="90"/>
        <v>0</v>
      </c>
      <c r="N162" s="433">
        <f t="shared" si="90"/>
        <v>0</v>
      </c>
      <c r="O162" s="50">
        <f t="shared" si="100"/>
        <v>0</v>
      </c>
      <c r="P162" s="50">
        <f t="shared" si="125"/>
        <v>0</v>
      </c>
      <c r="Q162" s="50">
        <f t="shared" si="126"/>
        <v>0</v>
      </c>
      <c r="R162" s="50">
        <f t="shared" si="129"/>
        <v>0</v>
      </c>
      <c r="S162" s="50" t="str">
        <f t="shared" si="130"/>
        <v> </v>
      </c>
      <c r="T162" s="70">
        <f t="shared" si="110"/>
        <v>0</v>
      </c>
      <c r="U162" s="112">
        <f t="shared" si="111"/>
        <v>0</v>
      </c>
      <c r="V162" s="209" t="str">
        <f t="shared" si="112"/>
        <v> </v>
      </c>
      <c r="W162" s="634"/>
      <c r="X162" s="433"/>
      <c r="Y162" s="444"/>
      <c r="Z162" s="433">
        <f t="shared" si="127"/>
        <v>0</v>
      </c>
      <c r="AA162" s="50"/>
      <c r="AB162" s="50">
        <f t="shared" si="133"/>
        <v>0</v>
      </c>
      <c r="AC162" s="50" t="str">
        <f t="shared" si="132"/>
        <v> </v>
      </c>
      <c r="AD162" s="50"/>
      <c r="AE162" s="50">
        <f t="shared" si="113"/>
        <v>0</v>
      </c>
      <c r="AF162" s="183" t="str">
        <f t="shared" si="114"/>
        <v> </v>
      </c>
      <c r="AG162" s="602"/>
      <c r="AH162" s="81"/>
      <c r="AI162" s="81"/>
      <c r="AJ162" s="81">
        <f t="shared" si="115"/>
        <v>0</v>
      </c>
      <c r="AK162" s="81" t="str">
        <f t="shared" si="116"/>
        <v> </v>
      </c>
      <c r="AL162" s="81"/>
      <c r="AM162" s="81">
        <f t="shared" si="117"/>
        <v>0</v>
      </c>
      <c r="AN162" s="244" t="str">
        <f t="shared" si="118"/>
        <v> </v>
      </c>
      <c r="AO162" s="210"/>
      <c r="AP162" s="465"/>
      <c r="AQ162" s="81"/>
      <c r="AR162" s="81">
        <f t="shared" si="119"/>
        <v>0</v>
      </c>
      <c r="AS162" s="70" t="str">
        <f t="shared" si="137"/>
        <v> </v>
      </c>
      <c r="AT162" s="81"/>
      <c r="AU162" s="81">
        <f t="shared" si="120"/>
        <v>0</v>
      </c>
      <c r="AV162" s="571" t="str">
        <f t="shared" si="138"/>
        <v> </v>
      </c>
      <c r="AW162" s="634"/>
      <c r="AX162" s="462"/>
      <c r="AY162" s="56"/>
      <c r="AZ162" s="56">
        <f t="shared" si="128"/>
        <v>0</v>
      </c>
      <c r="BA162" s="56"/>
      <c r="BB162" s="70">
        <f t="shared" si="134"/>
        <v>0</v>
      </c>
      <c r="BC162" s="56" t="str">
        <f t="shared" si="107"/>
        <v> </v>
      </c>
      <c r="BD162" s="72"/>
      <c r="BE162" s="72">
        <f t="shared" si="101"/>
        <v>0</v>
      </c>
      <c r="BF162" s="209" t="str">
        <f t="shared" si="121"/>
        <v> </v>
      </c>
    </row>
    <row r="163" spans="1:58" ht="20.25" customHeight="1">
      <c r="A163" s="706" t="s">
        <v>151</v>
      </c>
      <c r="B163" s="736" t="s">
        <v>152</v>
      </c>
      <c r="C163" s="674"/>
      <c r="D163" s="433">
        <f t="shared" si="103"/>
        <v>0</v>
      </c>
      <c r="E163" s="50">
        <f t="shared" si="104"/>
        <v>0</v>
      </c>
      <c r="F163" s="50">
        <f t="shared" si="124"/>
        <v>0</v>
      </c>
      <c r="G163" s="50">
        <f t="shared" si="131"/>
        <v>0</v>
      </c>
      <c r="H163" s="50">
        <f t="shared" si="122"/>
        <v>0</v>
      </c>
      <c r="I163" s="50" t="str">
        <f t="shared" si="123"/>
        <v> </v>
      </c>
      <c r="J163" s="98">
        <f t="shared" si="139"/>
        <v>0</v>
      </c>
      <c r="K163" s="98">
        <f t="shared" si="135"/>
        <v>0</v>
      </c>
      <c r="L163" s="214" t="str">
        <f t="shared" si="136"/>
        <v> </v>
      </c>
      <c r="M163" s="463">
        <f t="shared" si="90"/>
        <v>0</v>
      </c>
      <c r="N163" s="433">
        <f t="shared" si="90"/>
        <v>0</v>
      </c>
      <c r="O163" s="50">
        <f t="shared" si="100"/>
        <v>0</v>
      </c>
      <c r="P163" s="50">
        <f t="shared" si="125"/>
        <v>0</v>
      </c>
      <c r="Q163" s="50">
        <f t="shared" si="126"/>
        <v>0</v>
      </c>
      <c r="R163" s="50">
        <f t="shared" si="129"/>
        <v>0</v>
      </c>
      <c r="S163" s="50" t="str">
        <f t="shared" si="130"/>
        <v> </v>
      </c>
      <c r="T163" s="98">
        <f t="shared" si="110"/>
        <v>0</v>
      </c>
      <c r="U163" s="123">
        <f t="shared" si="111"/>
        <v>0</v>
      </c>
      <c r="V163" s="214" t="str">
        <f t="shared" si="112"/>
        <v> </v>
      </c>
      <c r="W163" s="644"/>
      <c r="X163" s="433"/>
      <c r="Y163" s="444"/>
      <c r="Z163" s="433">
        <f t="shared" si="127"/>
        <v>0</v>
      </c>
      <c r="AA163" s="50"/>
      <c r="AB163" s="50">
        <f t="shared" si="133"/>
        <v>0</v>
      </c>
      <c r="AC163" s="50" t="str">
        <f t="shared" si="132"/>
        <v> </v>
      </c>
      <c r="AD163" s="50"/>
      <c r="AE163" s="50">
        <f t="shared" si="113"/>
        <v>0</v>
      </c>
      <c r="AF163" s="183" t="str">
        <f t="shared" si="114"/>
        <v> </v>
      </c>
      <c r="AG163" s="602"/>
      <c r="AH163" s="81"/>
      <c r="AI163" s="81"/>
      <c r="AJ163" s="81">
        <f t="shared" si="115"/>
        <v>0</v>
      </c>
      <c r="AK163" s="81" t="str">
        <f t="shared" si="116"/>
        <v> </v>
      </c>
      <c r="AL163" s="81"/>
      <c r="AM163" s="81">
        <f t="shared" si="117"/>
        <v>0</v>
      </c>
      <c r="AN163" s="244" t="str">
        <f t="shared" si="118"/>
        <v> </v>
      </c>
      <c r="AO163" s="210"/>
      <c r="AP163" s="465"/>
      <c r="AQ163" s="81"/>
      <c r="AR163" s="81">
        <f t="shared" si="119"/>
        <v>0</v>
      </c>
      <c r="AS163" s="70" t="str">
        <f t="shared" si="137"/>
        <v> </v>
      </c>
      <c r="AT163" s="81"/>
      <c r="AU163" s="81">
        <f t="shared" si="120"/>
        <v>0</v>
      </c>
      <c r="AV163" s="571" t="str">
        <f t="shared" si="138"/>
        <v> </v>
      </c>
      <c r="AW163" s="634"/>
      <c r="AX163" s="433"/>
      <c r="AY163" s="50"/>
      <c r="AZ163" s="50">
        <f t="shared" si="128"/>
        <v>0</v>
      </c>
      <c r="BA163" s="50"/>
      <c r="BB163" s="70">
        <f t="shared" si="134"/>
        <v>0</v>
      </c>
      <c r="BC163" s="56" t="str">
        <f t="shared" si="107"/>
        <v> </v>
      </c>
      <c r="BD163" s="50"/>
      <c r="BE163" s="50">
        <f t="shared" si="101"/>
        <v>0</v>
      </c>
      <c r="BF163" s="214" t="str">
        <f t="shared" si="121"/>
        <v> </v>
      </c>
    </row>
    <row r="164" spans="1:58" s="9" customFormat="1" ht="22.5" customHeight="1">
      <c r="A164" s="734" t="s">
        <v>155</v>
      </c>
      <c r="B164" s="735" t="s">
        <v>153</v>
      </c>
      <c r="C164" s="463">
        <f t="shared" si="103"/>
        <v>0</v>
      </c>
      <c r="D164" s="463">
        <f t="shared" si="103"/>
        <v>0</v>
      </c>
      <c r="E164" s="72">
        <f t="shared" si="104"/>
        <v>0</v>
      </c>
      <c r="F164" s="72">
        <f t="shared" si="124"/>
        <v>0</v>
      </c>
      <c r="G164" s="72">
        <f t="shared" si="131"/>
        <v>0</v>
      </c>
      <c r="H164" s="72">
        <f t="shared" si="122"/>
        <v>0</v>
      </c>
      <c r="I164" s="72" t="str">
        <f t="shared" si="123"/>
        <v> </v>
      </c>
      <c r="J164" s="92">
        <f t="shared" si="139"/>
        <v>0</v>
      </c>
      <c r="K164" s="92">
        <f t="shared" si="135"/>
        <v>0</v>
      </c>
      <c r="L164" s="208" t="str">
        <f t="shared" si="136"/>
        <v> </v>
      </c>
      <c r="M164" s="463">
        <f t="shared" si="90"/>
        <v>0</v>
      </c>
      <c r="N164" s="463">
        <f t="shared" si="90"/>
        <v>0</v>
      </c>
      <c r="O164" s="72">
        <f t="shared" si="100"/>
        <v>0</v>
      </c>
      <c r="P164" s="72">
        <f t="shared" si="125"/>
        <v>0</v>
      </c>
      <c r="Q164" s="72">
        <f t="shared" si="126"/>
        <v>0</v>
      </c>
      <c r="R164" s="72">
        <f t="shared" si="129"/>
        <v>0</v>
      </c>
      <c r="S164" s="72" t="str">
        <f t="shared" si="130"/>
        <v> </v>
      </c>
      <c r="T164" s="92">
        <f t="shared" si="110"/>
        <v>0</v>
      </c>
      <c r="U164" s="119">
        <f t="shared" si="111"/>
        <v>0</v>
      </c>
      <c r="V164" s="208" t="str">
        <f t="shared" si="112"/>
        <v> </v>
      </c>
      <c r="W164" s="640"/>
      <c r="X164" s="463">
        <f>X165</f>
        <v>0</v>
      </c>
      <c r="Y164" s="451">
        <f>Y165</f>
        <v>0</v>
      </c>
      <c r="Z164" s="463">
        <f t="shared" si="127"/>
        <v>0</v>
      </c>
      <c r="AA164" s="72">
        <f>AA165</f>
        <v>0</v>
      </c>
      <c r="AB164" s="72">
        <f t="shared" si="133"/>
        <v>0</v>
      </c>
      <c r="AC164" s="72" t="str">
        <f t="shared" si="132"/>
        <v> </v>
      </c>
      <c r="AD164" s="72"/>
      <c r="AE164" s="72">
        <f t="shared" si="113"/>
        <v>0</v>
      </c>
      <c r="AF164" s="191" t="str">
        <f t="shared" si="114"/>
        <v> </v>
      </c>
      <c r="AG164" s="549"/>
      <c r="AH164" s="72"/>
      <c r="AI164" s="72"/>
      <c r="AJ164" s="72">
        <f t="shared" si="115"/>
        <v>0</v>
      </c>
      <c r="AK164" s="72" t="str">
        <f t="shared" si="116"/>
        <v> </v>
      </c>
      <c r="AL164" s="72"/>
      <c r="AM164" s="72">
        <f t="shared" si="117"/>
        <v>0</v>
      </c>
      <c r="AN164" s="191" t="str">
        <f t="shared" si="118"/>
        <v> </v>
      </c>
      <c r="AO164" s="206"/>
      <c r="AP164" s="463"/>
      <c r="AQ164" s="72"/>
      <c r="AR164" s="72">
        <f t="shared" si="119"/>
        <v>0</v>
      </c>
      <c r="AS164" s="92" t="str">
        <f t="shared" si="137"/>
        <v> </v>
      </c>
      <c r="AT164" s="72"/>
      <c r="AU164" s="72">
        <f t="shared" si="120"/>
        <v>0</v>
      </c>
      <c r="AV164" s="585" t="str">
        <f t="shared" si="138"/>
        <v> </v>
      </c>
      <c r="AW164" s="640"/>
      <c r="AX164" s="463">
        <f>AX165</f>
        <v>0</v>
      </c>
      <c r="AY164" s="72">
        <f>AY165</f>
        <v>0</v>
      </c>
      <c r="AZ164" s="72">
        <f t="shared" si="128"/>
        <v>0</v>
      </c>
      <c r="BA164" s="72">
        <f>BA165</f>
        <v>0</v>
      </c>
      <c r="BB164" s="165">
        <f t="shared" si="134"/>
        <v>0</v>
      </c>
      <c r="BC164" s="81" t="str">
        <f t="shared" si="107"/>
        <v> </v>
      </c>
      <c r="BD164" s="72"/>
      <c r="BE164" s="72">
        <f t="shared" si="101"/>
        <v>0</v>
      </c>
      <c r="BF164" s="208" t="str">
        <f t="shared" si="121"/>
        <v> </v>
      </c>
    </row>
    <row r="165" spans="1:58" ht="21.75" customHeight="1">
      <c r="A165" s="706" t="s">
        <v>154</v>
      </c>
      <c r="B165" s="736" t="s">
        <v>156</v>
      </c>
      <c r="C165" s="674"/>
      <c r="D165" s="433">
        <f t="shared" si="103"/>
        <v>0</v>
      </c>
      <c r="E165" s="50">
        <f t="shared" si="104"/>
        <v>0</v>
      </c>
      <c r="F165" s="50">
        <f t="shared" si="124"/>
        <v>0</v>
      </c>
      <c r="G165" s="50">
        <f t="shared" si="131"/>
        <v>0</v>
      </c>
      <c r="H165" s="50">
        <f t="shared" si="122"/>
        <v>0</v>
      </c>
      <c r="I165" s="50" t="str">
        <f t="shared" si="123"/>
        <v> </v>
      </c>
      <c r="J165" s="70">
        <f t="shared" si="139"/>
        <v>0</v>
      </c>
      <c r="K165" s="70">
        <f t="shared" si="135"/>
        <v>0</v>
      </c>
      <c r="L165" s="209" t="str">
        <f t="shared" si="136"/>
        <v> </v>
      </c>
      <c r="M165" s="463">
        <f>W165+AG165+AO165</f>
        <v>0</v>
      </c>
      <c r="N165" s="433">
        <f aca="true" t="shared" si="140" ref="M165:N201">X165+AH165+AP165</f>
        <v>0</v>
      </c>
      <c r="O165" s="50">
        <f t="shared" si="100"/>
        <v>0</v>
      </c>
      <c r="P165" s="50">
        <f t="shared" si="125"/>
        <v>0</v>
      </c>
      <c r="Q165" s="50">
        <f t="shared" si="126"/>
        <v>0</v>
      </c>
      <c r="R165" s="50">
        <f t="shared" si="129"/>
        <v>0</v>
      </c>
      <c r="S165" s="50" t="str">
        <f t="shared" si="130"/>
        <v> </v>
      </c>
      <c r="T165" s="70">
        <f aca="true" t="shared" si="141" ref="T165:T201">AD165+AL165+AT165</f>
        <v>0</v>
      </c>
      <c r="U165" s="112">
        <f aca="true" t="shared" si="142" ref="U165:U199">O165-T165</f>
        <v>0</v>
      </c>
      <c r="V165" s="209" t="str">
        <f aca="true" t="shared" si="143" ref="V165:V201">IF(T165&lt;&gt;0,IF(O165/T165*100&lt;0,"&lt;0",IF(O165/T165*100&gt;200,"&gt;200",O165/T165*100))," ")</f>
        <v> </v>
      </c>
      <c r="W165" s="634"/>
      <c r="X165" s="433"/>
      <c r="Y165" s="444"/>
      <c r="Z165" s="433">
        <f t="shared" si="127"/>
        <v>0</v>
      </c>
      <c r="AA165" s="50"/>
      <c r="AB165" s="50">
        <f t="shared" si="133"/>
        <v>0</v>
      </c>
      <c r="AC165" s="50" t="str">
        <f t="shared" si="132"/>
        <v> </v>
      </c>
      <c r="AD165" s="50"/>
      <c r="AE165" s="50">
        <f aca="true" t="shared" si="144" ref="AE165:AE199">Y165-AD165</f>
        <v>0</v>
      </c>
      <c r="AF165" s="183" t="str">
        <f aca="true" t="shared" si="145" ref="AF165:AF201">IF(AD165&lt;&gt;0,IF(Y165/AD165*100&lt;0,"&lt;0",IF(Y165/AD165*100&gt;200,"&gt;200",Y165/AD165*100))," ")</f>
        <v> </v>
      </c>
      <c r="AG165" s="602"/>
      <c r="AH165" s="81"/>
      <c r="AI165" s="81"/>
      <c r="AJ165" s="81">
        <f aca="true" t="shared" si="146" ref="AJ165:AJ199">AI165-AH165</f>
        <v>0</v>
      </c>
      <c r="AK165" s="81" t="str">
        <f aca="true" t="shared" si="147" ref="AK165:AK201">IF(AH165&lt;&gt;0,IF(AI165/AH165*100&lt;0,"&lt;0",IF(AI165/AH165*100&gt;200,"&gt;200",AI165/AH165*100))," ")</f>
        <v> </v>
      </c>
      <c r="AL165" s="81"/>
      <c r="AM165" s="81">
        <f aca="true" t="shared" si="148" ref="AM165:AM199">AI165-AL165</f>
        <v>0</v>
      </c>
      <c r="AN165" s="244" t="str">
        <f aca="true" t="shared" si="149" ref="AN165:AN201">IF(AL165&lt;&gt;0,IF(AI165/AL165*100&lt;0,"&lt;0",IF(AI165/AL165*100&gt;200,"&gt;200",AI165/AL165*100))," ")</f>
        <v> </v>
      </c>
      <c r="AO165" s="210"/>
      <c r="AP165" s="465"/>
      <c r="AQ165" s="81"/>
      <c r="AR165" s="81">
        <f aca="true" t="shared" si="150" ref="AR165:AR199">AQ165-AP165</f>
        <v>0</v>
      </c>
      <c r="AS165" s="70" t="str">
        <f t="shared" si="137"/>
        <v> </v>
      </c>
      <c r="AT165" s="81"/>
      <c r="AU165" s="81">
        <f aca="true" t="shared" si="151" ref="AU165:AU199">AQ165-AT165</f>
        <v>0</v>
      </c>
      <c r="AV165" s="571" t="str">
        <f t="shared" si="138"/>
        <v> </v>
      </c>
      <c r="AW165" s="634"/>
      <c r="AX165" s="433"/>
      <c r="AY165" s="50"/>
      <c r="AZ165" s="50">
        <f t="shared" si="128"/>
        <v>0</v>
      </c>
      <c r="BA165" s="50"/>
      <c r="BB165" s="70">
        <f t="shared" si="134"/>
        <v>0</v>
      </c>
      <c r="BC165" s="56" t="str">
        <f t="shared" si="107"/>
        <v> </v>
      </c>
      <c r="BD165" s="50"/>
      <c r="BE165" s="50">
        <f t="shared" si="101"/>
        <v>0</v>
      </c>
      <c r="BF165" s="209" t="str">
        <f t="shared" si="121"/>
        <v> </v>
      </c>
    </row>
    <row r="166" spans="1:58" s="24" customFormat="1" ht="21" customHeight="1">
      <c r="A166" s="677" t="s">
        <v>157</v>
      </c>
      <c r="B166" s="747" t="s">
        <v>102</v>
      </c>
      <c r="C166" s="483">
        <f>C167+C171+C178+C184+C188+C191+C195</f>
        <v>5199.3</v>
      </c>
      <c r="D166" s="483">
        <f>D167+D171+D178+D184+D188+D191+D195</f>
        <v>5092.2</v>
      </c>
      <c r="E166" s="45">
        <f>E167+E171+E178+E184+E188+E191+E195</f>
        <v>3770.9</v>
      </c>
      <c r="F166" s="45">
        <f>F167+F171+F178+F184+F188+F191+F195</f>
        <v>2194.4</v>
      </c>
      <c r="G166" s="45">
        <f>G167+G171+G178+G184+G188+G191+G195</f>
        <v>1576.5</v>
      </c>
      <c r="H166" s="45">
        <f t="shared" si="122"/>
        <v>-1321.2999999999997</v>
      </c>
      <c r="I166" s="45">
        <f t="shared" si="123"/>
        <v>74.05247240878207</v>
      </c>
      <c r="J166" s="46">
        <f t="shared" si="139"/>
        <v>0</v>
      </c>
      <c r="K166" s="46">
        <f t="shared" si="135"/>
        <v>3770.9</v>
      </c>
      <c r="L166" s="193" t="str">
        <f t="shared" si="136"/>
        <v> </v>
      </c>
      <c r="M166" s="483">
        <f t="shared" si="140"/>
        <v>5154.6</v>
      </c>
      <c r="N166" s="483">
        <f t="shared" si="140"/>
        <v>5038.8</v>
      </c>
      <c r="O166" s="45">
        <f t="shared" si="100"/>
        <v>4112.6</v>
      </c>
      <c r="P166" s="45">
        <f t="shared" si="125"/>
        <v>2591.3</v>
      </c>
      <c r="Q166" s="45">
        <f t="shared" si="126"/>
        <v>1521.3</v>
      </c>
      <c r="R166" s="45">
        <f t="shared" si="129"/>
        <v>-926.1999999999998</v>
      </c>
      <c r="S166" s="45">
        <f t="shared" si="130"/>
        <v>81.61863935857744</v>
      </c>
      <c r="T166" s="46">
        <f t="shared" si="141"/>
        <v>0</v>
      </c>
      <c r="U166" s="103">
        <f t="shared" si="142"/>
        <v>4112.6</v>
      </c>
      <c r="V166" s="193" t="str">
        <f t="shared" si="143"/>
        <v> </v>
      </c>
      <c r="W166" s="554">
        <f>W167+W171+W178+W184+W188+W191+W195</f>
        <v>5154.6</v>
      </c>
      <c r="X166" s="801">
        <f>X167+X171+X178+X184+X188+X191+X195</f>
        <v>5038.8</v>
      </c>
      <c r="Y166" s="507">
        <f>Y167+Y171+Y178+Y184+Y188+Y191+Y195</f>
        <v>4112.6</v>
      </c>
      <c r="Z166" s="483">
        <f>Z167+Z171+Z178+Z184+Z188+Z191+Z195</f>
        <v>2591.3</v>
      </c>
      <c r="AA166" s="483">
        <f>AA167+AA171+AA178+AA184+AA188+AA191+AA195</f>
        <v>1521.3</v>
      </c>
      <c r="AB166" s="45">
        <f t="shared" si="133"/>
        <v>-926.1999999999998</v>
      </c>
      <c r="AC166" s="45">
        <f t="shared" si="132"/>
        <v>81.61863935857744</v>
      </c>
      <c r="AD166" s="45">
        <f>AD167+AD171+AD178+AD184+AD188+AD191+AD195</f>
        <v>0</v>
      </c>
      <c r="AE166" s="45">
        <f t="shared" si="144"/>
        <v>4112.6</v>
      </c>
      <c r="AF166" s="179" t="str">
        <f t="shared" si="145"/>
        <v> </v>
      </c>
      <c r="AG166" s="554">
        <f>AG167+AG171+AG178+AG184+AG188+AG191+AG195</f>
        <v>0</v>
      </c>
      <c r="AH166" s="45">
        <f>AH167+AH171+AH178+AH184+AH188+AH191+AH195</f>
        <v>0</v>
      </c>
      <c r="AI166" s="45">
        <f>AI167+AI171+AI178+AI184+AI188+AI191+AI195</f>
        <v>0</v>
      </c>
      <c r="AJ166" s="45">
        <f t="shared" si="146"/>
        <v>0</v>
      </c>
      <c r="AK166" s="45" t="str">
        <f t="shared" si="147"/>
        <v> </v>
      </c>
      <c r="AL166" s="45">
        <f>AL167+AL171+AL178+AL184+AL188+AL191+AL195</f>
        <v>0</v>
      </c>
      <c r="AM166" s="45">
        <f t="shared" si="148"/>
        <v>0</v>
      </c>
      <c r="AN166" s="179" t="str">
        <f t="shared" si="149"/>
        <v> </v>
      </c>
      <c r="AO166" s="483">
        <f>AO167+AO171+AO178+AO184+AO188+AO191+AO195</f>
        <v>0</v>
      </c>
      <c r="AP166" s="483">
        <f>AP167+AP171+AP178+AP184+AP188+AP191+AP195</f>
        <v>0</v>
      </c>
      <c r="AQ166" s="45">
        <f>AQ167+AQ171+AQ178+AQ184+AQ188+AQ191+AQ195</f>
        <v>0</v>
      </c>
      <c r="AR166" s="45">
        <f t="shared" si="150"/>
        <v>0</v>
      </c>
      <c r="AS166" s="46" t="str">
        <f t="shared" si="137"/>
        <v> </v>
      </c>
      <c r="AT166" s="45">
        <f>AT167+AT171+AT178+AT184+AT188+AT191+AT195</f>
        <v>0</v>
      </c>
      <c r="AU166" s="45">
        <f t="shared" si="151"/>
        <v>0</v>
      </c>
      <c r="AV166" s="557" t="str">
        <f t="shared" si="138"/>
        <v> </v>
      </c>
      <c r="AW166" s="668">
        <f>AW167+AW171+AW178+AW184+AW188+AW191+AW195</f>
        <v>44.699999999999996</v>
      </c>
      <c r="AX166" s="45">
        <f>AX167+AX171+AX178+AX184+AX188+AX191+AX195</f>
        <v>53.399999999999984</v>
      </c>
      <c r="AY166" s="45">
        <f>AY167+AY171+AY178+AY184+AY188+AY191+AY195</f>
        <v>-341.7</v>
      </c>
      <c r="AZ166" s="45">
        <f>AZ167+AZ171+AZ178+AZ184+AZ188+AZ191+AZ195</f>
        <v>-396.9</v>
      </c>
      <c r="BA166" s="483">
        <f>BA167+BA171+BA178+BA184+BA188+BA191+BA195</f>
        <v>55.2</v>
      </c>
      <c r="BB166" s="387">
        <f t="shared" si="134"/>
        <v>-395.09999999999997</v>
      </c>
      <c r="BC166" s="45" t="str">
        <f t="shared" si="107"/>
        <v>&lt;0</v>
      </c>
      <c r="BD166" s="88">
        <f>BD167+BD171+BD178+BD184+BD188+BD191+BD195</f>
        <v>0</v>
      </c>
      <c r="BE166" s="88">
        <f t="shared" si="101"/>
        <v>-341.7</v>
      </c>
      <c r="BF166" s="193" t="str">
        <f t="shared" si="121"/>
        <v> </v>
      </c>
    </row>
    <row r="167" spans="1:58" s="9" customFormat="1" ht="20.25" customHeight="1">
      <c r="A167" s="734" t="s">
        <v>159</v>
      </c>
      <c r="B167" s="735" t="s">
        <v>160</v>
      </c>
      <c r="C167" s="463">
        <f t="shared" si="103"/>
        <v>200</v>
      </c>
      <c r="D167" s="463">
        <f t="shared" si="103"/>
        <v>953</v>
      </c>
      <c r="E167" s="72">
        <f t="shared" si="104"/>
        <v>993.1</v>
      </c>
      <c r="F167" s="72">
        <f t="shared" si="124"/>
        <v>993.1</v>
      </c>
      <c r="G167" s="72">
        <f aca="true" t="shared" si="152" ref="G167:G201">Q167+BA167</f>
        <v>0</v>
      </c>
      <c r="H167" s="72">
        <f t="shared" si="122"/>
        <v>40.10000000000002</v>
      </c>
      <c r="I167" s="72">
        <f t="shared" si="123"/>
        <v>104.2077649527807</v>
      </c>
      <c r="J167" s="92">
        <f t="shared" si="139"/>
        <v>0</v>
      </c>
      <c r="K167" s="92">
        <f t="shared" si="135"/>
        <v>993.1</v>
      </c>
      <c r="L167" s="208" t="str">
        <f t="shared" si="136"/>
        <v> </v>
      </c>
      <c r="M167" s="463">
        <f t="shared" si="140"/>
        <v>200</v>
      </c>
      <c r="N167" s="463">
        <f t="shared" si="140"/>
        <v>953</v>
      </c>
      <c r="O167" s="72">
        <f t="shared" si="100"/>
        <v>993.1</v>
      </c>
      <c r="P167" s="72">
        <f t="shared" si="125"/>
        <v>993.1</v>
      </c>
      <c r="Q167" s="72">
        <f t="shared" si="126"/>
        <v>0</v>
      </c>
      <c r="R167" s="72">
        <f t="shared" si="129"/>
        <v>40.10000000000002</v>
      </c>
      <c r="S167" s="72">
        <f t="shared" si="130"/>
        <v>104.2077649527807</v>
      </c>
      <c r="T167" s="92">
        <f t="shared" si="141"/>
        <v>0</v>
      </c>
      <c r="U167" s="119">
        <f t="shared" si="142"/>
        <v>993.1</v>
      </c>
      <c r="V167" s="208" t="str">
        <f t="shared" si="143"/>
        <v> </v>
      </c>
      <c r="W167" s="463">
        <f>W168+W169+W170</f>
        <v>200</v>
      </c>
      <c r="X167" s="463">
        <f>X168+X169+X170</f>
        <v>953</v>
      </c>
      <c r="Y167" s="451">
        <f>Y168+Y169+Y170</f>
        <v>993.1</v>
      </c>
      <c r="Z167" s="463">
        <f t="shared" si="127"/>
        <v>993.1</v>
      </c>
      <c r="AA167" s="72">
        <f>AA168+AA169+AA170</f>
        <v>0</v>
      </c>
      <c r="AB167" s="72">
        <f t="shared" si="133"/>
        <v>40.10000000000002</v>
      </c>
      <c r="AC167" s="72">
        <f t="shared" si="132"/>
        <v>104.2077649527807</v>
      </c>
      <c r="AD167" s="72"/>
      <c r="AE167" s="72">
        <f t="shared" si="144"/>
        <v>993.1</v>
      </c>
      <c r="AF167" s="191" t="str">
        <f t="shared" si="145"/>
        <v> </v>
      </c>
      <c r="AG167" s="549"/>
      <c r="AH167" s="72"/>
      <c r="AI167" s="72"/>
      <c r="AJ167" s="72">
        <f t="shared" si="146"/>
        <v>0</v>
      </c>
      <c r="AK167" s="72" t="str">
        <f t="shared" si="147"/>
        <v> </v>
      </c>
      <c r="AL167" s="72"/>
      <c r="AM167" s="72">
        <f t="shared" si="148"/>
        <v>0</v>
      </c>
      <c r="AN167" s="191" t="str">
        <f t="shared" si="149"/>
        <v> </v>
      </c>
      <c r="AO167" s="206"/>
      <c r="AP167" s="463"/>
      <c r="AQ167" s="72"/>
      <c r="AR167" s="72">
        <f t="shared" si="150"/>
        <v>0</v>
      </c>
      <c r="AS167" s="92" t="str">
        <f t="shared" si="137"/>
        <v> </v>
      </c>
      <c r="AT167" s="72"/>
      <c r="AU167" s="72">
        <f t="shared" si="151"/>
        <v>0</v>
      </c>
      <c r="AV167" s="585" t="str">
        <f t="shared" si="138"/>
        <v> </v>
      </c>
      <c r="AW167" s="640"/>
      <c r="AX167" s="463">
        <f>AX168+AX169+AX170</f>
        <v>0</v>
      </c>
      <c r="AY167" s="72">
        <f>AY168+AY169+AY170</f>
        <v>0</v>
      </c>
      <c r="AZ167" s="72">
        <f t="shared" si="128"/>
        <v>0</v>
      </c>
      <c r="BA167" s="72">
        <f>BA168+BA169+BA170</f>
        <v>0</v>
      </c>
      <c r="BB167" s="165">
        <f t="shared" si="134"/>
        <v>0</v>
      </c>
      <c r="BC167" s="81" t="str">
        <f t="shared" si="107"/>
        <v> </v>
      </c>
      <c r="BD167" s="72">
        <f>BD168+BD169+BD170</f>
        <v>0</v>
      </c>
      <c r="BE167" s="72">
        <f t="shared" si="101"/>
        <v>0</v>
      </c>
      <c r="BF167" s="208" t="str">
        <f t="shared" si="121"/>
        <v> </v>
      </c>
    </row>
    <row r="168" spans="1:58" ht="18.75" customHeight="1">
      <c r="A168" s="706" t="s">
        <v>253</v>
      </c>
      <c r="B168" s="736" t="s">
        <v>161</v>
      </c>
      <c r="C168" s="433">
        <f t="shared" si="103"/>
        <v>200</v>
      </c>
      <c r="D168" s="433">
        <f t="shared" si="103"/>
        <v>953</v>
      </c>
      <c r="E168" s="50">
        <f t="shared" si="104"/>
        <v>953</v>
      </c>
      <c r="F168" s="50">
        <f t="shared" si="124"/>
        <v>953</v>
      </c>
      <c r="G168" s="50">
        <f t="shared" si="152"/>
        <v>0</v>
      </c>
      <c r="H168" s="50">
        <f t="shared" si="122"/>
        <v>0</v>
      </c>
      <c r="I168" s="50">
        <f t="shared" si="123"/>
        <v>100</v>
      </c>
      <c r="J168" s="70">
        <f t="shared" si="139"/>
        <v>0</v>
      </c>
      <c r="K168" s="70">
        <f t="shared" si="135"/>
        <v>953</v>
      </c>
      <c r="L168" s="209" t="str">
        <f t="shared" si="136"/>
        <v> </v>
      </c>
      <c r="M168" s="433">
        <f t="shared" si="140"/>
        <v>200</v>
      </c>
      <c r="N168" s="433">
        <f t="shared" si="140"/>
        <v>953</v>
      </c>
      <c r="O168" s="50">
        <f t="shared" si="100"/>
        <v>953</v>
      </c>
      <c r="P168" s="50">
        <f t="shared" si="125"/>
        <v>953</v>
      </c>
      <c r="Q168" s="50">
        <f t="shared" si="126"/>
        <v>0</v>
      </c>
      <c r="R168" s="50">
        <f t="shared" si="129"/>
        <v>0</v>
      </c>
      <c r="S168" s="50">
        <f t="shared" si="130"/>
        <v>100</v>
      </c>
      <c r="T168" s="70">
        <f t="shared" si="141"/>
        <v>0</v>
      </c>
      <c r="U168" s="112">
        <f t="shared" si="142"/>
        <v>953</v>
      </c>
      <c r="V168" s="209" t="str">
        <f t="shared" si="143"/>
        <v> </v>
      </c>
      <c r="W168" s="634">
        <v>200</v>
      </c>
      <c r="X168" s="433">
        <v>953</v>
      </c>
      <c r="Y168" s="444">
        <v>953</v>
      </c>
      <c r="Z168" s="433">
        <f t="shared" si="127"/>
        <v>953</v>
      </c>
      <c r="AA168" s="50"/>
      <c r="AB168" s="50">
        <f t="shared" si="133"/>
        <v>0</v>
      </c>
      <c r="AC168" s="50">
        <f t="shared" si="132"/>
        <v>100</v>
      </c>
      <c r="AD168" s="50"/>
      <c r="AE168" s="50">
        <f t="shared" si="144"/>
        <v>953</v>
      </c>
      <c r="AF168" s="183" t="str">
        <f t="shared" si="145"/>
        <v> </v>
      </c>
      <c r="AG168" s="485"/>
      <c r="AH168" s="50"/>
      <c r="AI168" s="50"/>
      <c r="AJ168" s="50">
        <f t="shared" si="146"/>
        <v>0</v>
      </c>
      <c r="AK168" s="50" t="str">
        <f t="shared" si="147"/>
        <v> </v>
      </c>
      <c r="AL168" s="50"/>
      <c r="AM168" s="50">
        <f t="shared" si="148"/>
        <v>0</v>
      </c>
      <c r="AN168" s="183" t="str">
        <f t="shared" si="149"/>
        <v> </v>
      </c>
      <c r="AO168" s="182"/>
      <c r="AP168" s="433"/>
      <c r="AQ168" s="50"/>
      <c r="AR168" s="50">
        <f t="shared" si="150"/>
        <v>0</v>
      </c>
      <c r="AS168" s="70" t="str">
        <f t="shared" si="137"/>
        <v> </v>
      </c>
      <c r="AT168" s="50"/>
      <c r="AU168" s="50">
        <f t="shared" si="151"/>
        <v>0</v>
      </c>
      <c r="AV168" s="571" t="str">
        <f t="shared" si="138"/>
        <v> </v>
      </c>
      <c r="AW168" s="634"/>
      <c r="AX168" s="433"/>
      <c r="AY168" s="50"/>
      <c r="AZ168" s="50">
        <f t="shared" si="128"/>
        <v>0</v>
      </c>
      <c r="BA168" s="50"/>
      <c r="BB168" s="70">
        <f t="shared" si="134"/>
        <v>0</v>
      </c>
      <c r="BC168" s="56" t="str">
        <f t="shared" si="107"/>
        <v> </v>
      </c>
      <c r="BD168" s="50"/>
      <c r="BE168" s="50">
        <f t="shared" si="101"/>
        <v>0</v>
      </c>
      <c r="BF168" s="209" t="str">
        <f t="shared" si="121"/>
        <v> </v>
      </c>
    </row>
    <row r="169" spans="1:58" ht="21" customHeight="1">
      <c r="A169" s="706" t="s">
        <v>97</v>
      </c>
      <c r="B169" s="736" t="s">
        <v>162</v>
      </c>
      <c r="C169" s="433">
        <f t="shared" si="103"/>
        <v>0</v>
      </c>
      <c r="D169" s="433">
        <f t="shared" si="103"/>
        <v>0</v>
      </c>
      <c r="E169" s="50">
        <f t="shared" si="104"/>
        <v>0</v>
      </c>
      <c r="F169" s="50">
        <f t="shared" si="124"/>
        <v>0</v>
      </c>
      <c r="G169" s="50">
        <f t="shared" si="152"/>
        <v>0</v>
      </c>
      <c r="H169" s="50">
        <f t="shared" si="122"/>
        <v>0</v>
      </c>
      <c r="I169" s="50" t="str">
        <f t="shared" si="123"/>
        <v> </v>
      </c>
      <c r="J169" s="70">
        <f t="shared" si="139"/>
        <v>0</v>
      </c>
      <c r="K169" s="70">
        <f t="shared" si="135"/>
        <v>0</v>
      </c>
      <c r="L169" s="209" t="str">
        <f t="shared" si="136"/>
        <v> </v>
      </c>
      <c r="M169" s="433">
        <f t="shared" si="140"/>
        <v>0</v>
      </c>
      <c r="N169" s="433">
        <f t="shared" si="140"/>
        <v>0</v>
      </c>
      <c r="O169" s="50">
        <f aca="true" t="shared" si="153" ref="O169:O201">Y169+AI169+AQ169</f>
        <v>0</v>
      </c>
      <c r="P169" s="50">
        <f t="shared" si="125"/>
        <v>0</v>
      </c>
      <c r="Q169" s="50">
        <f t="shared" si="126"/>
        <v>0</v>
      </c>
      <c r="R169" s="50">
        <f t="shared" si="129"/>
        <v>0</v>
      </c>
      <c r="S169" s="50" t="str">
        <f t="shared" si="130"/>
        <v> </v>
      </c>
      <c r="T169" s="70">
        <f t="shared" si="141"/>
        <v>0</v>
      </c>
      <c r="U169" s="112">
        <f t="shared" si="142"/>
        <v>0</v>
      </c>
      <c r="V169" s="209" t="str">
        <f t="shared" si="143"/>
        <v> </v>
      </c>
      <c r="W169" s="634"/>
      <c r="X169" s="433"/>
      <c r="Y169" s="444"/>
      <c r="Z169" s="463">
        <f t="shared" si="127"/>
        <v>0</v>
      </c>
      <c r="AA169" s="50"/>
      <c r="AB169" s="50">
        <f t="shared" si="133"/>
        <v>0</v>
      </c>
      <c r="AC169" s="50" t="str">
        <f t="shared" si="132"/>
        <v> </v>
      </c>
      <c r="AD169" s="50"/>
      <c r="AE169" s="50">
        <f t="shared" si="144"/>
        <v>0</v>
      </c>
      <c r="AF169" s="183" t="str">
        <f t="shared" si="145"/>
        <v> </v>
      </c>
      <c r="AG169" s="485"/>
      <c r="AH169" s="50"/>
      <c r="AI169" s="50"/>
      <c r="AJ169" s="50">
        <f t="shared" si="146"/>
        <v>0</v>
      </c>
      <c r="AK169" s="50" t="str">
        <f t="shared" si="147"/>
        <v> </v>
      </c>
      <c r="AL169" s="50"/>
      <c r="AM169" s="50">
        <f t="shared" si="148"/>
        <v>0</v>
      </c>
      <c r="AN169" s="183" t="str">
        <f t="shared" si="149"/>
        <v> </v>
      </c>
      <c r="AO169" s="182"/>
      <c r="AP169" s="433"/>
      <c r="AQ169" s="50"/>
      <c r="AR169" s="50">
        <f t="shared" si="150"/>
        <v>0</v>
      </c>
      <c r="AS169" s="70" t="str">
        <f t="shared" si="137"/>
        <v> </v>
      </c>
      <c r="AT169" s="50"/>
      <c r="AU169" s="50">
        <f t="shared" si="151"/>
        <v>0</v>
      </c>
      <c r="AV169" s="571" t="str">
        <f t="shared" si="138"/>
        <v> </v>
      </c>
      <c r="AW169" s="634"/>
      <c r="AX169" s="433"/>
      <c r="AY169" s="50"/>
      <c r="AZ169" s="50">
        <f t="shared" si="128"/>
        <v>0</v>
      </c>
      <c r="BA169" s="50"/>
      <c r="BB169" s="70">
        <f t="shared" si="134"/>
        <v>0</v>
      </c>
      <c r="BC169" s="56" t="str">
        <f t="shared" si="107"/>
        <v> </v>
      </c>
      <c r="BD169" s="50"/>
      <c r="BE169" s="50">
        <f t="shared" si="101"/>
        <v>0</v>
      </c>
      <c r="BF169" s="209" t="str">
        <f t="shared" si="121"/>
        <v> </v>
      </c>
    </row>
    <row r="170" spans="1:58" ht="18.75" customHeight="1">
      <c r="A170" s="706" t="s">
        <v>163</v>
      </c>
      <c r="B170" s="736" t="s">
        <v>164</v>
      </c>
      <c r="C170" s="674"/>
      <c r="D170" s="433">
        <f t="shared" si="103"/>
        <v>0</v>
      </c>
      <c r="E170" s="50">
        <f t="shared" si="104"/>
        <v>40.1</v>
      </c>
      <c r="F170" s="50">
        <f t="shared" si="124"/>
        <v>40.1</v>
      </c>
      <c r="G170" s="50">
        <f t="shared" si="152"/>
        <v>0</v>
      </c>
      <c r="H170" s="50">
        <f t="shared" si="122"/>
        <v>40.1</v>
      </c>
      <c r="I170" s="50" t="str">
        <f t="shared" si="123"/>
        <v> </v>
      </c>
      <c r="J170" s="70">
        <f t="shared" si="139"/>
        <v>0</v>
      </c>
      <c r="K170" s="70">
        <f t="shared" si="135"/>
        <v>40.1</v>
      </c>
      <c r="L170" s="209" t="str">
        <f t="shared" si="136"/>
        <v> </v>
      </c>
      <c r="M170" s="433">
        <f t="shared" si="140"/>
        <v>0</v>
      </c>
      <c r="N170" s="433">
        <f t="shared" si="140"/>
        <v>0</v>
      </c>
      <c r="O170" s="50">
        <f t="shared" si="153"/>
        <v>40.1</v>
      </c>
      <c r="P170" s="50">
        <f t="shared" si="125"/>
        <v>40.1</v>
      </c>
      <c r="Q170" s="50">
        <f t="shared" si="126"/>
        <v>0</v>
      </c>
      <c r="R170" s="50">
        <f t="shared" si="129"/>
        <v>40.1</v>
      </c>
      <c r="S170" s="50" t="str">
        <f t="shared" si="130"/>
        <v> </v>
      </c>
      <c r="T170" s="70">
        <f t="shared" si="141"/>
        <v>0</v>
      </c>
      <c r="U170" s="112">
        <f t="shared" si="142"/>
        <v>40.1</v>
      </c>
      <c r="V170" s="209" t="str">
        <f t="shared" si="143"/>
        <v> </v>
      </c>
      <c r="W170" s="634"/>
      <c r="X170" s="433"/>
      <c r="Y170" s="514">
        <v>40.1</v>
      </c>
      <c r="Z170" s="433">
        <f t="shared" si="127"/>
        <v>40.1</v>
      </c>
      <c r="AA170" s="50"/>
      <c r="AB170" s="50">
        <f t="shared" si="133"/>
        <v>40.1</v>
      </c>
      <c r="AC170" s="50" t="str">
        <f t="shared" si="132"/>
        <v> </v>
      </c>
      <c r="AD170" s="50"/>
      <c r="AE170" s="50">
        <f t="shared" si="144"/>
        <v>40.1</v>
      </c>
      <c r="AF170" s="183" t="str">
        <f t="shared" si="145"/>
        <v> </v>
      </c>
      <c r="AG170" s="485"/>
      <c r="AH170" s="50"/>
      <c r="AI170" s="50"/>
      <c r="AJ170" s="50">
        <f t="shared" si="146"/>
        <v>0</v>
      </c>
      <c r="AK170" s="50" t="str">
        <f t="shared" si="147"/>
        <v> </v>
      </c>
      <c r="AL170" s="50"/>
      <c r="AM170" s="50">
        <f t="shared" si="148"/>
        <v>0</v>
      </c>
      <c r="AN170" s="183" t="str">
        <f t="shared" si="149"/>
        <v> </v>
      </c>
      <c r="AO170" s="182"/>
      <c r="AP170" s="433"/>
      <c r="AQ170" s="50"/>
      <c r="AR170" s="50">
        <f t="shared" si="150"/>
        <v>0</v>
      </c>
      <c r="AS170" s="70" t="str">
        <f t="shared" si="137"/>
        <v> </v>
      </c>
      <c r="AT170" s="50"/>
      <c r="AU170" s="50">
        <f t="shared" si="151"/>
        <v>0</v>
      </c>
      <c r="AV170" s="571" t="str">
        <f t="shared" si="138"/>
        <v> </v>
      </c>
      <c r="AW170" s="634"/>
      <c r="AX170" s="433"/>
      <c r="AY170" s="50"/>
      <c r="AZ170" s="50">
        <f t="shared" si="128"/>
        <v>0</v>
      </c>
      <c r="BA170" s="50"/>
      <c r="BB170" s="171">
        <f t="shared" si="134"/>
        <v>0</v>
      </c>
      <c r="BC170" s="56" t="str">
        <f t="shared" si="107"/>
        <v> </v>
      </c>
      <c r="BD170" s="50"/>
      <c r="BE170" s="50">
        <f t="shared" si="101"/>
        <v>0</v>
      </c>
      <c r="BF170" s="209" t="str">
        <f t="shared" si="121"/>
        <v> </v>
      </c>
    </row>
    <row r="171" spans="1:58" s="9" customFormat="1" ht="19.5" customHeight="1">
      <c r="A171" s="748" t="s">
        <v>167</v>
      </c>
      <c r="B171" s="740" t="s">
        <v>165</v>
      </c>
      <c r="C171" s="463">
        <f t="shared" si="103"/>
        <v>-265.7</v>
      </c>
      <c r="D171" s="463">
        <f t="shared" si="103"/>
        <v>-276.8</v>
      </c>
      <c r="E171" s="72">
        <f t="shared" si="104"/>
        <v>-276.6</v>
      </c>
      <c r="F171" s="72">
        <f t="shared" si="124"/>
        <v>-276.6</v>
      </c>
      <c r="G171" s="72">
        <f t="shared" si="152"/>
        <v>0</v>
      </c>
      <c r="H171" s="72">
        <f t="shared" si="122"/>
        <v>0.19999999999998863</v>
      </c>
      <c r="I171" s="72">
        <f t="shared" si="123"/>
        <v>99.92774566473989</v>
      </c>
      <c r="J171" s="96">
        <f t="shared" si="139"/>
        <v>0</v>
      </c>
      <c r="K171" s="96">
        <f t="shared" si="135"/>
        <v>-276.6</v>
      </c>
      <c r="L171" s="212" t="str">
        <f t="shared" si="136"/>
        <v> </v>
      </c>
      <c r="M171" s="463">
        <f t="shared" si="140"/>
        <v>-265.7</v>
      </c>
      <c r="N171" s="463">
        <f t="shared" si="140"/>
        <v>-276.8</v>
      </c>
      <c r="O171" s="72">
        <f t="shared" si="153"/>
        <v>-276.6</v>
      </c>
      <c r="P171" s="72">
        <f t="shared" si="125"/>
        <v>-276.6</v>
      </c>
      <c r="Q171" s="72">
        <f t="shared" si="126"/>
        <v>0</v>
      </c>
      <c r="R171" s="72">
        <f t="shared" si="129"/>
        <v>0.19999999999998863</v>
      </c>
      <c r="S171" s="72">
        <f t="shared" si="130"/>
        <v>99.92774566473989</v>
      </c>
      <c r="T171" s="96">
        <f t="shared" si="141"/>
        <v>0</v>
      </c>
      <c r="U171" s="121">
        <f t="shared" si="142"/>
        <v>-276.6</v>
      </c>
      <c r="V171" s="212" t="str">
        <f t="shared" si="143"/>
        <v> </v>
      </c>
      <c r="W171" s="463">
        <f>W172+W173+W176+W177</f>
        <v>-265.7</v>
      </c>
      <c r="X171" s="549">
        <f>X172+X173+X176+X177</f>
        <v>-276.8</v>
      </c>
      <c r="Y171" s="451">
        <f>Y172+Y173+Y176+Y177</f>
        <v>-276.6</v>
      </c>
      <c r="Z171" s="433">
        <f t="shared" si="127"/>
        <v>-276.6</v>
      </c>
      <c r="AA171" s="72">
        <f>AA172+AA174+AA176+AA177</f>
        <v>0</v>
      </c>
      <c r="AB171" s="72">
        <f t="shared" si="133"/>
        <v>0.19999999999998863</v>
      </c>
      <c r="AC171" s="72">
        <f t="shared" si="132"/>
        <v>99.92774566473989</v>
      </c>
      <c r="AD171" s="72"/>
      <c r="AE171" s="72">
        <f t="shared" si="144"/>
        <v>-276.6</v>
      </c>
      <c r="AF171" s="191" t="str">
        <f t="shared" si="145"/>
        <v> </v>
      </c>
      <c r="AG171" s="549">
        <f>AG173</f>
        <v>0</v>
      </c>
      <c r="AH171" s="72">
        <f>AH173</f>
        <v>0</v>
      </c>
      <c r="AI171" s="72">
        <f>AI173</f>
        <v>0</v>
      </c>
      <c r="AJ171" s="72">
        <f t="shared" si="146"/>
        <v>0</v>
      </c>
      <c r="AK171" s="72" t="str">
        <f t="shared" si="147"/>
        <v> </v>
      </c>
      <c r="AL171" s="72"/>
      <c r="AM171" s="72">
        <f t="shared" si="148"/>
        <v>0</v>
      </c>
      <c r="AN171" s="191" t="str">
        <f t="shared" si="149"/>
        <v> </v>
      </c>
      <c r="AO171" s="206"/>
      <c r="AP171" s="463"/>
      <c r="AQ171" s="72"/>
      <c r="AR171" s="72">
        <f t="shared" si="150"/>
        <v>0</v>
      </c>
      <c r="AS171" s="96" t="str">
        <f t="shared" si="137"/>
        <v> </v>
      </c>
      <c r="AT171" s="72"/>
      <c r="AU171" s="72">
        <f t="shared" si="151"/>
        <v>0</v>
      </c>
      <c r="AV171" s="588" t="str">
        <f t="shared" si="138"/>
        <v> </v>
      </c>
      <c r="AW171" s="642"/>
      <c r="AX171" s="463">
        <f>AX172+AX174+AX176+AX177</f>
        <v>0</v>
      </c>
      <c r="AY171" s="72">
        <f>AY172+AY174+AY176+AY177</f>
        <v>0</v>
      </c>
      <c r="AZ171" s="72">
        <f t="shared" si="128"/>
        <v>0</v>
      </c>
      <c r="BA171" s="72">
        <f>BA172+BA174+BA176+BA177</f>
        <v>0</v>
      </c>
      <c r="BB171" s="165">
        <f t="shared" si="134"/>
        <v>0</v>
      </c>
      <c r="BC171" s="72" t="str">
        <f t="shared" si="107"/>
        <v> </v>
      </c>
      <c r="BD171" s="72"/>
      <c r="BE171" s="72">
        <f aca="true" t="shared" si="154" ref="BE171:BE201">AY171-BD171</f>
        <v>0</v>
      </c>
      <c r="BF171" s="212" t="str">
        <f aca="true" t="shared" si="155" ref="BF171:BF194">IF(BD171&lt;&gt;0,IF(AY172/BD171*100&lt;0,"&lt;0",IF(AY172/BD171*100&gt;200,"&gt;200",AY172/BD171*100))," ")</f>
        <v> </v>
      </c>
    </row>
    <row r="172" spans="1:58" ht="21" customHeight="1">
      <c r="A172" s="741" t="s">
        <v>166</v>
      </c>
      <c r="B172" s="742" t="s">
        <v>168</v>
      </c>
      <c r="C172" s="433">
        <f aca="true" t="shared" si="156" ref="C172:D183">M172+AW172</f>
        <v>0</v>
      </c>
      <c r="D172" s="433">
        <f t="shared" si="156"/>
        <v>0</v>
      </c>
      <c r="E172" s="50">
        <f aca="true" t="shared" si="157" ref="E172:E183">O172+AY172</f>
        <v>0</v>
      </c>
      <c r="F172" s="50">
        <f t="shared" si="124"/>
        <v>0</v>
      </c>
      <c r="G172" s="50">
        <f t="shared" si="152"/>
        <v>0</v>
      </c>
      <c r="H172" s="72">
        <f t="shared" si="122"/>
        <v>0</v>
      </c>
      <c r="I172" s="72" t="str">
        <f t="shared" si="123"/>
        <v> </v>
      </c>
      <c r="J172" s="70">
        <f t="shared" si="139"/>
        <v>0</v>
      </c>
      <c r="K172" s="70">
        <f t="shared" si="135"/>
        <v>0</v>
      </c>
      <c r="L172" s="209" t="str">
        <f t="shared" si="136"/>
        <v> </v>
      </c>
      <c r="M172" s="433">
        <f t="shared" si="140"/>
        <v>0</v>
      </c>
      <c r="N172" s="433">
        <f t="shared" si="140"/>
        <v>0</v>
      </c>
      <c r="O172" s="50">
        <f t="shared" si="153"/>
        <v>0</v>
      </c>
      <c r="P172" s="50">
        <f t="shared" si="125"/>
        <v>0</v>
      </c>
      <c r="Q172" s="50">
        <f t="shared" si="126"/>
        <v>0</v>
      </c>
      <c r="R172" s="50">
        <f t="shared" si="129"/>
        <v>0</v>
      </c>
      <c r="S172" s="50" t="str">
        <f t="shared" si="130"/>
        <v> </v>
      </c>
      <c r="T172" s="70">
        <f t="shared" si="141"/>
        <v>0</v>
      </c>
      <c r="U172" s="112">
        <f t="shared" si="142"/>
        <v>0</v>
      </c>
      <c r="V172" s="209" t="str">
        <f t="shared" si="143"/>
        <v> </v>
      </c>
      <c r="W172" s="634"/>
      <c r="X172" s="433"/>
      <c r="Y172" s="444"/>
      <c r="Z172" s="433">
        <f t="shared" si="127"/>
        <v>0</v>
      </c>
      <c r="AA172" s="50"/>
      <c r="AB172" s="50">
        <f t="shared" si="133"/>
        <v>0</v>
      </c>
      <c r="AC172" s="50" t="str">
        <f t="shared" si="132"/>
        <v> </v>
      </c>
      <c r="AD172" s="50"/>
      <c r="AE172" s="50">
        <f t="shared" si="144"/>
        <v>0</v>
      </c>
      <c r="AF172" s="183" t="str">
        <f t="shared" si="145"/>
        <v> </v>
      </c>
      <c r="AG172" s="485"/>
      <c r="AH172" s="50"/>
      <c r="AI172" s="50"/>
      <c r="AJ172" s="50">
        <f t="shared" si="146"/>
        <v>0</v>
      </c>
      <c r="AK172" s="50" t="str">
        <f t="shared" si="147"/>
        <v> </v>
      </c>
      <c r="AL172" s="50"/>
      <c r="AM172" s="50">
        <f t="shared" si="148"/>
        <v>0</v>
      </c>
      <c r="AN172" s="183" t="str">
        <f t="shared" si="149"/>
        <v> </v>
      </c>
      <c r="AO172" s="182"/>
      <c r="AP172" s="433"/>
      <c r="AQ172" s="50"/>
      <c r="AR172" s="50">
        <f t="shared" si="150"/>
        <v>0</v>
      </c>
      <c r="AS172" s="70" t="str">
        <f t="shared" si="137"/>
        <v> </v>
      </c>
      <c r="AT172" s="50"/>
      <c r="AU172" s="50">
        <f t="shared" si="151"/>
        <v>0</v>
      </c>
      <c r="AV172" s="571" t="str">
        <f t="shared" si="138"/>
        <v> </v>
      </c>
      <c r="AW172" s="634"/>
      <c r="AX172" s="433"/>
      <c r="AY172" s="50"/>
      <c r="AZ172" s="50">
        <f t="shared" si="128"/>
        <v>0</v>
      </c>
      <c r="BA172" s="50"/>
      <c r="BB172" s="70">
        <f t="shared" si="134"/>
        <v>0</v>
      </c>
      <c r="BC172" s="50" t="str">
        <f t="shared" si="107"/>
        <v> </v>
      </c>
      <c r="BD172" s="50"/>
      <c r="BE172" s="50">
        <f t="shared" si="154"/>
        <v>0</v>
      </c>
      <c r="BF172" s="209" t="str">
        <f>IF(BD172&lt;&gt;0,IF(AY174/BD172*100&lt;0,"&lt;0",IF(AY174/BD172*100&gt;200,"&gt;200",AY174/BD172*100))," ")</f>
        <v> </v>
      </c>
    </row>
    <row r="173" spans="1:58" ht="21" customHeight="1">
      <c r="A173" s="741" t="s">
        <v>332</v>
      </c>
      <c r="B173" s="742" t="s">
        <v>170</v>
      </c>
      <c r="C173" s="485">
        <f>C174+C175</f>
        <v>-265.7</v>
      </c>
      <c r="D173" s="485">
        <f>D174+D175</f>
        <v>-276.8</v>
      </c>
      <c r="E173" s="50">
        <f>E174+E175</f>
        <v>-276.5999999999999</v>
      </c>
      <c r="F173" s="50">
        <f>F174+F175</f>
        <v>-276.5999999999999</v>
      </c>
      <c r="G173" s="433">
        <f>G174+G175</f>
        <v>0</v>
      </c>
      <c r="H173" s="50">
        <f t="shared" si="122"/>
        <v>0.20000000000010232</v>
      </c>
      <c r="I173" s="50">
        <f t="shared" si="123"/>
        <v>99.92774566473985</v>
      </c>
      <c r="J173" s="70"/>
      <c r="K173" s="70"/>
      <c r="L173" s="209"/>
      <c r="M173" s="433">
        <f t="shared" si="140"/>
        <v>-265.7</v>
      </c>
      <c r="N173" s="485">
        <f>N174+N175</f>
        <v>-276.8</v>
      </c>
      <c r="O173" s="50">
        <f>O174+O175</f>
        <v>-276.5999999999999</v>
      </c>
      <c r="P173" s="50">
        <f>P174+P175</f>
        <v>-276.5999999999999</v>
      </c>
      <c r="Q173" s="50">
        <f>Q174+Q175</f>
        <v>0</v>
      </c>
      <c r="R173" s="50">
        <f>R174+R175</f>
        <v>0.20000000000004547</v>
      </c>
      <c r="S173" s="50">
        <f t="shared" si="130"/>
        <v>99.92774566473985</v>
      </c>
      <c r="T173" s="70"/>
      <c r="U173" s="112"/>
      <c r="V173" s="209"/>
      <c r="W173" s="485">
        <f aca="true" t="shared" si="158" ref="W173:AB173">W174+W175</f>
        <v>-265.7</v>
      </c>
      <c r="X173" s="824">
        <f t="shared" si="158"/>
        <v>-276.8</v>
      </c>
      <c r="Y173" s="444">
        <f t="shared" si="158"/>
        <v>-276.6</v>
      </c>
      <c r="Z173" s="516">
        <f t="shared" si="158"/>
        <v>-276.6</v>
      </c>
      <c r="AA173" s="50">
        <f t="shared" si="158"/>
        <v>0</v>
      </c>
      <c r="AB173" s="50">
        <f t="shared" si="158"/>
        <v>0.19999999999998863</v>
      </c>
      <c r="AC173" s="50">
        <f t="shared" si="132"/>
        <v>99.92774566473989</v>
      </c>
      <c r="AD173" s="50"/>
      <c r="AE173" s="50">
        <f t="shared" si="144"/>
        <v>-276.6</v>
      </c>
      <c r="AF173" s="183"/>
      <c r="AG173" s="485"/>
      <c r="AH173" s="50">
        <f>AH174+AH175</f>
        <v>0</v>
      </c>
      <c r="AI173" s="50">
        <f>AI174+AI175</f>
        <v>0</v>
      </c>
      <c r="AJ173" s="50">
        <f t="shared" si="146"/>
        <v>0</v>
      </c>
      <c r="AK173" s="50" t="str">
        <f t="shared" si="147"/>
        <v> </v>
      </c>
      <c r="AL173" s="50"/>
      <c r="AM173" s="50"/>
      <c r="AN173" s="183"/>
      <c r="AO173" s="182"/>
      <c r="AP173" s="433"/>
      <c r="AQ173" s="50"/>
      <c r="AR173" s="50"/>
      <c r="AS173" s="70"/>
      <c r="AT173" s="50"/>
      <c r="AU173" s="50"/>
      <c r="AV173" s="571"/>
      <c r="AW173" s="634"/>
      <c r="AX173" s="433"/>
      <c r="AY173" s="50"/>
      <c r="AZ173" s="50"/>
      <c r="BA173" s="50"/>
      <c r="BB173" s="70"/>
      <c r="BC173" s="50"/>
      <c r="BD173" s="50"/>
      <c r="BE173" s="50">
        <f t="shared" si="154"/>
        <v>0</v>
      </c>
      <c r="BF173" s="209"/>
    </row>
    <row r="174" spans="1:58" ht="28.5" customHeight="1">
      <c r="A174" s="741" t="s">
        <v>328</v>
      </c>
      <c r="B174" s="742" t="s">
        <v>170</v>
      </c>
      <c r="C174" s="433">
        <f t="shared" si="156"/>
        <v>0</v>
      </c>
      <c r="D174" s="433">
        <f t="shared" si="156"/>
        <v>0</v>
      </c>
      <c r="E174" s="50">
        <f t="shared" si="157"/>
        <v>1845</v>
      </c>
      <c r="F174" s="50">
        <f t="shared" si="124"/>
        <v>1845</v>
      </c>
      <c r="G174" s="50">
        <f t="shared" si="152"/>
        <v>0</v>
      </c>
      <c r="H174" s="50">
        <f t="shared" si="122"/>
        <v>1845</v>
      </c>
      <c r="I174" s="50" t="str">
        <f t="shared" si="123"/>
        <v> </v>
      </c>
      <c r="J174" s="70">
        <f t="shared" si="139"/>
        <v>0</v>
      </c>
      <c r="K174" s="70">
        <f t="shared" si="135"/>
        <v>1845</v>
      </c>
      <c r="L174" s="209" t="str">
        <f t="shared" si="136"/>
        <v> </v>
      </c>
      <c r="M174" s="433">
        <f t="shared" si="140"/>
        <v>0</v>
      </c>
      <c r="N174" s="433">
        <f t="shared" si="140"/>
        <v>0</v>
      </c>
      <c r="O174" s="50">
        <f t="shared" si="153"/>
        <v>1845</v>
      </c>
      <c r="P174" s="50">
        <f t="shared" si="125"/>
        <v>1845</v>
      </c>
      <c r="Q174" s="50">
        <f t="shared" si="126"/>
        <v>0</v>
      </c>
      <c r="R174" s="50">
        <f t="shared" si="129"/>
        <v>1845</v>
      </c>
      <c r="S174" s="50" t="str">
        <f t="shared" si="130"/>
        <v> </v>
      </c>
      <c r="T174" s="70">
        <f t="shared" si="141"/>
        <v>0</v>
      </c>
      <c r="U174" s="112">
        <f t="shared" si="142"/>
        <v>1845</v>
      </c>
      <c r="V174" s="209" t="str">
        <f t="shared" si="143"/>
        <v> </v>
      </c>
      <c r="W174" s="634"/>
      <c r="X174" s="433"/>
      <c r="Y174" s="444"/>
      <c r="Z174" s="468">
        <f>Y174-AA174</f>
        <v>0</v>
      </c>
      <c r="AA174" s="50"/>
      <c r="AB174" s="50">
        <f t="shared" si="133"/>
        <v>0</v>
      </c>
      <c r="AC174" s="50" t="str">
        <f t="shared" si="132"/>
        <v> </v>
      </c>
      <c r="AD174" s="50"/>
      <c r="AE174" s="50">
        <f t="shared" si="144"/>
        <v>0</v>
      </c>
      <c r="AF174" s="183" t="str">
        <f t="shared" si="145"/>
        <v> </v>
      </c>
      <c r="AG174" s="485"/>
      <c r="AH174" s="50"/>
      <c r="AI174" s="50">
        <v>1845</v>
      </c>
      <c r="AJ174" s="50">
        <f t="shared" si="146"/>
        <v>1845</v>
      </c>
      <c r="AK174" s="50" t="str">
        <f t="shared" si="147"/>
        <v> </v>
      </c>
      <c r="AL174" s="50"/>
      <c r="AM174" s="50">
        <f t="shared" si="148"/>
        <v>1845</v>
      </c>
      <c r="AN174" s="183" t="str">
        <f t="shared" si="149"/>
        <v> </v>
      </c>
      <c r="AO174" s="182"/>
      <c r="AP174" s="433"/>
      <c r="AQ174" s="50"/>
      <c r="AR174" s="50">
        <f t="shared" si="150"/>
        <v>0</v>
      </c>
      <c r="AS174" s="70" t="str">
        <f t="shared" si="137"/>
        <v> </v>
      </c>
      <c r="AT174" s="50"/>
      <c r="AU174" s="50">
        <f t="shared" si="151"/>
        <v>0</v>
      </c>
      <c r="AV174" s="571" t="str">
        <f t="shared" si="138"/>
        <v> </v>
      </c>
      <c r="AW174" s="634"/>
      <c r="AX174" s="433"/>
      <c r="AY174" s="50"/>
      <c r="AZ174" s="50">
        <f t="shared" si="128"/>
        <v>0</v>
      </c>
      <c r="BA174" s="50"/>
      <c r="BB174" s="163">
        <f t="shared" si="134"/>
        <v>0</v>
      </c>
      <c r="BC174" s="50" t="str">
        <f t="shared" si="107"/>
        <v> </v>
      </c>
      <c r="BD174" s="72"/>
      <c r="BE174" s="72">
        <f t="shared" si="154"/>
        <v>0</v>
      </c>
      <c r="BF174" s="209" t="str">
        <f>IF(BD174&lt;&gt;0,IF(AY176/BD174*100&lt;0,"&lt;0",IF(AY176/BD174*100&gt;200,"&gt;200",AY176/BD174*100))," ")</f>
        <v> </v>
      </c>
    </row>
    <row r="175" spans="1:58" ht="28.5" customHeight="1">
      <c r="A175" s="741" t="s">
        <v>329</v>
      </c>
      <c r="B175" s="742" t="s">
        <v>170</v>
      </c>
      <c r="C175" s="433">
        <f t="shared" si="156"/>
        <v>-265.7</v>
      </c>
      <c r="D175" s="433">
        <f t="shared" si="156"/>
        <v>-276.8</v>
      </c>
      <c r="E175" s="50">
        <f t="shared" si="157"/>
        <v>-2121.6</v>
      </c>
      <c r="F175" s="50">
        <f t="shared" si="124"/>
        <v>-2121.6</v>
      </c>
      <c r="G175" s="50"/>
      <c r="H175" s="50">
        <f t="shared" si="122"/>
        <v>-1844.8</v>
      </c>
      <c r="I175" s="50" t="str">
        <f t="shared" si="123"/>
        <v>&gt;200</v>
      </c>
      <c r="J175" s="70"/>
      <c r="K175" s="70"/>
      <c r="L175" s="209"/>
      <c r="M175" s="433">
        <f t="shared" si="140"/>
        <v>-265.7</v>
      </c>
      <c r="N175" s="433">
        <f t="shared" si="140"/>
        <v>-276.8</v>
      </c>
      <c r="O175" s="50">
        <f t="shared" si="153"/>
        <v>-2121.6</v>
      </c>
      <c r="P175" s="50">
        <f t="shared" si="125"/>
        <v>-2121.6</v>
      </c>
      <c r="Q175" s="50">
        <f t="shared" si="126"/>
        <v>0</v>
      </c>
      <c r="R175" s="50">
        <f t="shared" si="129"/>
        <v>-1844.8</v>
      </c>
      <c r="S175" s="50" t="str">
        <f t="shared" si="130"/>
        <v>&gt;200</v>
      </c>
      <c r="T175" s="70"/>
      <c r="U175" s="112"/>
      <c r="V175" s="209"/>
      <c r="W175" s="634">
        <v>-265.7</v>
      </c>
      <c r="X175" s="433">
        <v>-276.8</v>
      </c>
      <c r="Y175" s="444">
        <v>-276.6</v>
      </c>
      <c r="Z175" s="468">
        <f>Y175-AA175</f>
        <v>-276.6</v>
      </c>
      <c r="AA175" s="50"/>
      <c r="AB175" s="50">
        <f t="shared" si="133"/>
        <v>0.19999999999998863</v>
      </c>
      <c r="AC175" s="50">
        <f t="shared" si="132"/>
        <v>99.92774566473989</v>
      </c>
      <c r="AD175" s="50"/>
      <c r="AE175" s="50">
        <f t="shared" si="144"/>
        <v>-276.6</v>
      </c>
      <c r="AF175" s="183"/>
      <c r="AG175" s="485"/>
      <c r="AH175" s="50"/>
      <c r="AI175" s="50">
        <v>-1845</v>
      </c>
      <c r="AJ175" s="50">
        <f t="shared" si="146"/>
        <v>-1845</v>
      </c>
      <c r="AK175" s="50"/>
      <c r="AL175" s="50"/>
      <c r="AM175" s="50"/>
      <c r="AN175" s="183"/>
      <c r="AO175" s="182"/>
      <c r="AP175" s="433"/>
      <c r="AQ175" s="50"/>
      <c r="AR175" s="50"/>
      <c r="AS175" s="70"/>
      <c r="AT175" s="50"/>
      <c r="AU175" s="50"/>
      <c r="AV175" s="571"/>
      <c r="AW175" s="634"/>
      <c r="AX175" s="433"/>
      <c r="AY175" s="50"/>
      <c r="AZ175" s="50"/>
      <c r="BA175" s="50"/>
      <c r="BB175" s="163"/>
      <c r="BC175" s="50"/>
      <c r="BD175" s="72"/>
      <c r="BE175" s="72">
        <f t="shared" si="154"/>
        <v>0</v>
      </c>
      <c r="BF175" s="209"/>
    </row>
    <row r="176" spans="1:58" ht="30.75" customHeight="1">
      <c r="A176" s="741" t="s">
        <v>173</v>
      </c>
      <c r="B176" s="742" t="s">
        <v>171</v>
      </c>
      <c r="C176" s="675"/>
      <c r="D176" s="433">
        <f t="shared" si="156"/>
        <v>0</v>
      </c>
      <c r="E176" s="50">
        <f t="shared" si="157"/>
        <v>0</v>
      </c>
      <c r="F176" s="50">
        <f t="shared" si="124"/>
        <v>0</v>
      </c>
      <c r="G176" s="50">
        <f t="shared" si="152"/>
        <v>0</v>
      </c>
      <c r="H176" s="72">
        <f t="shared" si="122"/>
        <v>0</v>
      </c>
      <c r="I176" s="50" t="str">
        <f t="shared" si="123"/>
        <v> </v>
      </c>
      <c r="J176" s="70">
        <f t="shared" si="139"/>
        <v>0</v>
      </c>
      <c r="K176" s="70">
        <f t="shared" si="135"/>
        <v>0</v>
      </c>
      <c r="L176" s="209" t="str">
        <f t="shared" si="136"/>
        <v> </v>
      </c>
      <c r="M176" s="433">
        <f t="shared" si="140"/>
        <v>0</v>
      </c>
      <c r="N176" s="433">
        <f t="shared" si="140"/>
        <v>0</v>
      </c>
      <c r="O176" s="50">
        <f t="shared" si="153"/>
        <v>0</v>
      </c>
      <c r="P176" s="50">
        <f t="shared" si="125"/>
        <v>0</v>
      </c>
      <c r="Q176" s="50">
        <f t="shared" si="126"/>
        <v>0</v>
      </c>
      <c r="R176" s="50">
        <f t="shared" si="129"/>
        <v>0</v>
      </c>
      <c r="S176" s="50" t="str">
        <f t="shared" si="130"/>
        <v> </v>
      </c>
      <c r="T176" s="70">
        <f t="shared" si="141"/>
        <v>0</v>
      </c>
      <c r="U176" s="112">
        <f t="shared" si="142"/>
        <v>0</v>
      </c>
      <c r="V176" s="209" t="str">
        <f t="shared" si="143"/>
        <v> </v>
      </c>
      <c r="W176" s="634"/>
      <c r="X176" s="433"/>
      <c r="Y176" s="444"/>
      <c r="Z176" s="468">
        <f>Y176-AA176</f>
        <v>0</v>
      </c>
      <c r="AA176" s="50"/>
      <c r="AB176" s="50">
        <f t="shared" si="133"/>
        <v>0</v>
      </c>
      <c r="AC176" s="50" t="str">
        <f t="shared" si="132"/>
        <v> </v>
      </c>
      <c r="AD176" s="50"/>
      <c r="AE176" s="50">
        <f t="shared" si="144"/>
        <v>0</v>
      </c>
      <c r="AF176" s="183" t="str">
        <f t="shared" si="145"/>
        <v> </v>
      </c>
      <c r="AG176" s="485"/>
      <c r="AH176" s="50"/>
      <c r="AI176" s="50"/>
      <c r="AJ176" s="50">
        <f t="shared" si="146"/>
        <v>0</v>
      </c>
      <c r="AK176" s="50" t="str">
        <f t="shared" si="147"/>
        <v> </v>
      </c>
      <c r="AL176" s="50"/>
      <c r="AM176" s="50">
        <f t="shared" si="148"/>
        <v>0</v>
      </c>
      <c r="AN176" s="183" t="str">
        <f t="shared" si="149"/>
        <v> </v>
      </c>
      <c r="AO176" s="182"/>
      <c r="AP176" s="433"/>
      <c r="AQ176" s="50"/>
      <c r="AR176" s="50">
        <f t="shared" si="150"/>
        <v>0</v>
      </c>
      <c r="AS176" s="70" t="str">
        <f t="shared" si="137"/>
        <v> </v>
      </c>
      <c r="AT176" s="50"/>
      <c r="AU176" s="50">
        <f t="shared" si="151"/>
        <v>0</v>
      </c>
      <c r="AV176" s="571" t="str">
        <f t="shared" si="138"/>
        <v> </v>
      </c>
      <c r="AW176" s="634"/>
      <c r="AX176" s="433"/>
      <c r="AY176" s="50"/>
      <c r="AZ176" s="50">
        <f t="shared" si="128"/>
        <v>0</v>
      </c>
      <c r="BA176" s="50"/>
      <c r="BB176" s="70">
        <f t="shared" si="134"/>
        <v>0</v>
      </c>
      <c r="BC176" s="50" t="str">
        <f t="shared" si="107"/>
        <v> </v>
      </c>
      <c r="BD176" s="81"/>
      <c r="BE176" s="81">
        <f t="shared" si="154"/>
        <v>0</v>
      </c>
      <c r="BF176" s="209" t="str">
        <f t="shared" si="155"/>
        <v> </v>
      </c>
    </row>
    <row r="177" spans="1:58" ht="29.25" customHeight="1">
      <c r="A177" s="741" t="s">
        <v>174</v>
      </c>
      <c r="B177" s="742" t="s">
        <v>172</v>
      </c>
      <c r="C177" s="675"/>
      <c r="D177" s="433">
        <f t="shared" si="156"/>
        <v>0</v>
      </c>
      <c r="E177" s="50">
        <f t="shared" si="157"/>
        <v>0</v>
      </c>
      <c r="F177" s="50">
        <f t="shared" si="124"/>
        <v>0</v>
      </c>
      <c r="G177" s="50">
        <f t="shared" si="152"/>
        <v>0</v>
      </c>
      <c r="H177" s="50">
        <f t="shared" si="122"/>
        <v>0</v>
      </c>
      <c r="I177" s="50" t="str">
        <f t="shared" si="123"/>
        <v> </v>
      </c>
      <c r="J177" s="70">
        <f t="shared" si="139"/>
        <v>0</v>
      </c>
      <c r="K177" s="70">
        <f t="shared" si="135"/>
        <v>0</v>
      </c>
      <c r="L177" s="209" t="str">
        <f t="shared" si="136"/>
        <v> </v>
      </c>
      <c r="M177" s="433">
        <f t="shared" si="140"/>
        <v>0</v>
      </c>
      <c r="N177" s="433">
        <f t="shared" si="140"/>
        <v>0</v>
      </c>
      <c r="O177" s="50">
        <f t="shared" si="153"/>
        <v>0</v>
      </c>
      <c r="P177" s="50">
        <f t="shared" si="125"/>
        <v>0</v>
      </c>
      <c r="Q177" s="50">
        <f t="shared" si="126"/>
        <v>0</v>
      </c>
      <c r="R177" s="50">
        <f t="shared" si="129"/>
        <v>0</v>
      </c>
      <c r="S177" s="50" t="str">
        <f t="shared" si="130"/>
        <v> </v>
      </c>
      <c r="T177" s="70">
        <f t="shared" si="141"/>
        <v>0</v>
      </c>
      <c r="U177" s="112">
        <f t="shared" si="142"/>
        <v>0</v>
      </c>
      <c r="V177" s="209" t="str">
        <f t="shared" si="143"/>
        <v> </v>
      </c>
      <c r="W177" s="634"/>
      <c r="X177" s="433"/>
      <c r="Y177" s="444"/>
      <c r="Z177" s="433">
        <f t="shared" si="127"/>
        <v>0</v>
      </c>
      <c r="AA177" s="50"/>
      <c r="AB177" s="50">
        <f t="shared" si="133"/>
        <v>0</v>
      </c>
      <c r="AC177" s="50" t="str">
        <f t="shared" si="132"/>
        <v> </v>
      </c>
      <c r="AD177" s="50"/>
      <c r="AE177" s="50">
        <f t="shared" si="144"/>
        <v>0</v>
      </c>
      <c r="AF177" s="183" t="str">
        <f t="shared" si="145"/>
        <v> </v>
      </c>
      <c r="AG177" s="485"/>
      <c r="AH177" s="50"/>
      <c r="AI177" s="50"/>
      <c r="AJ177" s="50">
        <f t="shared" si="146"/>
        <v>0</v>
      </c>
      <c r="AK177" s="50" t="str">
        <f t="shared" si="147"/>
        <v> </v>
      </c>
      <c r="AL177" s="50"/>
      <c r="AM177" s="50">
        <f t="shared" si="148"/>
        <v>0</v>
      </c>
      <c r="AN177" s="183" t="str">
        <f t="shared" si="149"/>
        <v> </v>
      </c>
      <c r="AO177" s="182"/>
      <c r="AP177" s="433"/>
      <c r="AQ177" s="50"/>
      <c r="AR177" s="50">
        <f t="shared" si="150"/>
        <v>0</v>
      </c>
      <c r="AS177" s="70" t="str">
        <f t="shared" si="137"/>
        <v> </v>
      </c>
      <c r="AT177" s="50"/>
      <c r="AU177" s="50">
        <f t="shared" si="151"/>
        <v>0</v>
      </c>
      <c r="AV177" s="571" t="str">
        <f t="shared" si="138"/>
        <v> </v>
      </c>
      <c r="AW177" s="634"/>
      <c r="AX177" s="433"/>
      <c r="AY177" s="50"/>
      <c r="AZ177" s="50">
        <f t="shared" si="128"/>
        <v>0</v>
      </c>
      <c r="BA177" s="50"/>
      <c r="BB177" s="70">
        <f t="shared" si="134"/>
        <v>0</v>
      </c>
      <c r="BC177" s="50" t="str">
        <f t="shared" si="107"/>
        <v> </v>
      </c>
      <c r="BD177" s="50"/>
      <c r="BE177" s="50">
        <f t="shared" si="154"/>
        <v>0</v>
      </c>
      <c r="BF177" s="209" t="str">
        <f t="shared" si="155"/>
        <v> </v>
      </c>
    </row>
    <row r="178" spans="1:58" s="9" customFormat="1" ht="30" customHeight="1">
      <c r="A178" s="745" t="s">
        <v>178</v>
      </c>
      <c r="B178" s="735" t="s">
        <v>176</v>
      </c>
      <c r="C178" s="463">
        <f t="shared" si="156"/>
        <v>-69.7</v>
      </c>
      <c r="D178" s="463">
        <f t="shared" si="156"/>
        <v>-60.800000000000004</v>
      </c>
      <c r="E178" s="72">
        <f t="shared" si="157"/>
        <v>-404.59999999999997</v>
      </c>
      <c r="F178" s="72">
        <f t="shared" si="124"/>
        <v>-404.59999999999997</v>
      </c>
      <c r="G178" s="72">
        <f t="shared" si="152"/>
        <v>0</v>
      </c>
      <c r="H178" s="72">
        <f t="shared" si="122"/>
        <v>-343.79999999999995</v>
      </c>
      <c r="I178" s="72" t="str">
        <f t="shared" si="123"/>
        <v>&gt;200</v>
      </c>
      <c r="J178" s="97">
        <f t="shared" si="139"/>
        <v>0</v>
      </c>
      <c r="K178" s="97">
        <f t="shared" si="135"/>
        <v>-404.59999999999997</v>
      </c>
      <c r="L178" s="213" t="str">
        <f t="shared" si="136"/>
        <v> </v>
      </c>
      <c r="M178" s="463">
        <f t="shared" si="140"/>
        <v>-107.7</v>
      </c>
      <c r="N178" s="463">
        <f t="shared" si="140"/>
        <v>-107.7</v>
      </c>
      <c r="O178" s="72">
        <f t="shared" si="153"/>
        <v>-87.7</v>
      </c>
      <c r="P178" s="72">
        <f t="shared" si="125"/>
        <v>-87.7</v>
      </c>
      <c r="Q178" s="72">
        <f t="shared" si="126"/>
        <v>0</v>
      </c>
      <c r="R178" s="72">
        <f t="shared" si="129"/>
        <v>20</v>
      </c>
      <c r="S178" s="72">
        <f t="shared" si="130"/>
        <v>81.42989786443825</v>
      </c>
      <c r="T178" s="97">
        <f t="shared" si="141"/>
        <v>0</v>
      </c>
      <c r="U178" s="122">
        <f t="shared" si="142"/>
        <v>-87.7</v>
      </c>
      <c r="V178" s="213" t="str">
        <f t="shared" si="143"/>
        <v> </v>
      </c>
      <c r="W178" s="463">
        <f>W179+W180+W181+W182+W183</f>
        <v>-107.7</v>
      </c>
      <c r="X178" s="463">
        <f>X179+X180+X181+X182+X183</f>
        <v>-107.7</v>
      </c>
      <c r="Y178" s="451">
        <f>Y179+Y180+Y181+Y182+Y183</f>
        <v>-87.7</v>
      </c>
      <c r="Z178" s="463">
        <f>Z179+Z180+Z181+Z182+Z183</f>
        <v>-87.7</v>
      </c>
      <c r="AA178" s="72">
        <f>AA179+AA180+AA181+AA182+AA183</f>
        <v>0</v>
      </c>
      <c r="AB178" s="72">
        <f t="shared" si="133"/>
        <v>20</v>
      </c>
      <c r="AC178" s="72">
        <f t="shared" si="132"/>
        <v>81.42989786443825</v>
      </c>
      <c r="AD178" s="72"/>
      <c r="AE178" s="72">
        <f t="shared" si="144"/>
        <v>-87.7</v>
      </c>
      <c r="AF178" s="191" t="str">
        <f t="shared" si="145"/>
        <v> </v>
      </c>
      <c r="AG178" s="549"/>
      <c r="AH178" s="72"/>
      <c r="AI178" s="72"/>
      <c r="AJ178" s="72">
        <f t="shared" si="146"/>
        <v>0</v>
      </c>
      <c r="AK178" s="72" t="str">
        <f t="shared" si="147"/>
        <v> </v>
      </c>
      <c r="AL178" s="72"/>
      <c r="AM178" s="72">
        <f t="shared" si="148"/>
        <v>0</v>
      </c>
      <c r="AN178" s="191" t="str">
        <f t="shared" si="149"/>
        <v> </v>
      </c>
      <c r="AO178" s="206"/>
      <c r="AP178" s="463"/>
      <c r="AQ178" s="72"/>
      <c r="AR178" s="72">
        <f t="shared" si="150"/>
        <v>0</v>
      </c>
      <c r="AS178" s="97" t="str">
        <f t="shared" si="137"/>
        <v> </v>
      </c>
      <c r="AT178" s="72"/>
      <c r="AU178" s="72">
        <f t="shared" si="151"/>
        <v>0</v>
      </c>
      <c r="AV178" s="589" t="str">
        <f t="shared" si="138"/>
        <v> </v>
      </c>
      <c r="AW178" s="206">
        <f>AW179+AW180+AW181+AW182+AW183</f>
        <v>38</v>
      </c>
      <c r="AX178" s="463">
        <f>AX179+AX180+AX181+AX182+AX183</f>
        <v>46.9</v>
      </c>
      <c r="AY178" s="72">
        <f>AY179+AY180+AY181+AY182+AY183</f>
        <v>-316.9</v>
      </c>
      <c r="AZ178" s="72">
        <f t="shared" si="128"/>
        <v>-316.9</v>
      </c>
      <c r="BA178" s="72">
        <f>BA179+BA180+BA181+BA182+BA183</f>
        <v>0</v>
      </c>
      <c r="BB178" s="165">
        <f t="shared" si="134"/>
        <v>-363.79999999999995</v>
      </c>
      <c r="BC178" s="81" t="str">
        <f t="shared" si="107"/>
        <v>&lt;0</v>
      </c>
      <c r="BD178" s="72"/>
      <c r="BE178" s="72">
        <f t="shared" si="154"/>
        <v>-316.9</v>
      </c>
      <c r="BF178" s="213" t="str">
        <f t="shared" si="155"/>
        <v> </v>
      </c>
    </row>
    <row r="179" spans="1:58" ht="24" customHeight="1">
      <c r="A179" s="749" t="s">
        <v>175</v>
      </c>
      <c r="B179" s="736" t="s">
        <v>177</v>
      </c>
      <c r="C179" s="433">
        <f t="shared" si="156"/>
        <v>-87.7</v>
      </c>
      <c r="D179" s="433">
        <f t="shared" si="156"/>
        <v>-87.7</v>
      </c>
      <c r="E179" s="50">
        <f t="shared" si="157"/>
        <v>-87.7</v>
      </c>
      <c r="F179" s="50">
        <f t="shared" si="124"/>
        <v>-87.7</v>
      </c>
      <c r="G179" s="50">
        <f t="shared" si="152"/>
        <v>0</v>
      </c>
      <c r="H179" s="50">
        <f t="shared" si="122"/>
        <v>0</v>
      </c>
      <c r="I179" s="50">
        <f t="shared" si="123"/>
        <v>100</v>
      </c>
      <c r="J179" s="99">
        <f t="shared" si="139"/>
        <v>0</v>
      </c>
      <c r="K179" s="99">
        <f t="shared" si="135"/>
        <v>-87.7</v>
      </c>
      <c r="L179" s="215" t="str">
        <f t="shared" si="136"/>
        <v> </v>
      </c>
      <c r="M179" s="433">
        <f t="shared" si="140"/>
        <v>-87.7</v>
      </c>
      <c r="N179" s="433">
        <f t="shared" si="140"/>
        <v>-87.7</v>
      </c>
      <c r="O179" s="50">
        <f t="shared" si="153"/>
        <v>-87.7</v>
      </c>
      <c r="P179" s="50">
        <f t="shared" si="125"/>
        <v>-87.7</v>
      </c>
      <c r="Q179" s="50">
        <f t="shared" si="126"/>
        <v>0</v>
      </c>
      <c r="R179" s="50">
        <f t="shared" si="129"/>
        <v>0</v>
      </c>
      <c r="S179" s="50">
        <f t="shared" si="130"/>
        <v>100</v>
      </c>
      <c r="T179" s="99">
        <f t="shared" si="141"/>
        <v>0</v>
      </c>
      <c r="U179" s="124">
        <f t="shared" si="142"/>
        <v>-87.7</v>
      </c>
      <c r="V179" s="215" t="str">
        <f t="shared" si="143"/>
        <v> </v>
      </c>
      <c r="W179" s="645">
        <v>-87.7</v>
      </c>
      <c r="X179" s="433">
        <v>-87.7</v>
      </c>
      <c r="Y179" s="444">
        <v>-87.7</v>
      </c>
      <c r="Z179" s="433">
        <f t="shared" si="127"/>
        <v>-87.7</v>
      </c>
      <c r="AA179" s="50"/>
      <c r="AB179" s="50">
        <f t="shared" si="133"/>
        <v>0</v>
      </c>
      <c r="AC179" s="50">
        <f t="shared" si="132"/>
        <v>100</v>
      </c>
      <c r="AD179" s="50"/>
      <c r="AE179" s="50">
        <f t="shared" si="144"/>
        <v>-87.7</v>
      </c>
      <c r="AF179" s="183" t="str">
        <f t="shared" si="145"/>
        <v> </v>
      </c>
      <c r="AG179" s="485"/>
      <c r="AH179" s="50"/>
      <c r="AI179" s="50"/>
      <c r="AJ179" s="50">
        <f t="shared" si="146"/>
        <v>0</v>
      </c>
      <c r="AK179" s="50" t="str">
        <f t="shared" si="147"/>
        <v> </v>
      </c>
      <c r="AL179" s="50"/>
      <c r="AM179" s="50">
        <f t="shared" si="148"/>
        <v>0</v>
      </c>
      <c r="AN179" s="183" t="str">
        <f t="shared" si="149"/>
        <v> </v>
      </c>
      <c r="AO179" s="182"/>
      <c r="AP179" s="433"/>
      <c r="AQ179" s="50"/>
      <c r="AR179" s="50">
        <f t="shared" si="150"/>
        <v>0</v>
      </c>
      <c r="AS179" s="99" t="str">
        <f t="shared" si="137"/>
        <v> </v>
      </c>
      <c r="AT179" s="50"/>
      <c r="AU179" s="50">
        <f t="shared" si="151"/>
        <v>0</v>
      </c>
      <c r="AV179" s="590" t="str">
        <f t="shared" si="138"/>
        <v> </v>
      </c>
      <c r="AW179" s="645"/>
      <c r="AX179" s="433"/>
      <c r="AY179" s="50"/>
      <c r="AZ179" s="50">
        <f t="shared" si="128"/>
        <v>0</v>
      </c>
      <c r="BA179" s="50"/>
      <c r="BB179" s="163">
        <f t="shared" si="134"/>
        <v>0</v>
      </c>
      <c r="BC179" s="56" t="str">
        <f t="shared" si="107"/>
        <v> </v>
      </c>
      <c r="BD179" s="50"/>
      <c r="BE179" s="50">
        <f t="shared" si="154"/>
        <v>0</v>
      </c>
      <c r="BF179" s="215" t="str">
        <f t="shared" si="155"/>
        <v> </v>
      </c>
    </row>
    <row r="180" spans="1:58" ht="25.5" customHeight="1">
      <c r="A180" s="706" t="s">
        <v>179</v>
      </c>
      <c r="B180" s="736" t="s">
        <v>180</v>
      </c>
      <c r="C180" s="433">
        <f t="shared" si="156"/>
        <v>19.4</v>
      </c>
      <c r="D180" s="433">
        <f t="shared" si="156"/>
        <v>28.6</v>
      </c>
      <c r="E180" s="50">
        <f t="shared" si="157"/>
        <v>-315.2</v>
      </c>
      <c r="F180" s="50">
        <f t="shared" si="124"/>
        <v>-315.2</v>
      </c>
      <c r="G180" s="50">
        <f t="shared" si="152"/>
        <v>0</v>
      </c>
      <c r="H180" s="50">
        <f t="shared" si="122"/>
        <v>-343.8</v>
      </c>
      <c r="I180" s="50" t="str">
        <f t="shared" si="123"/>
        <v>&lt;0</v>
      </c>
      <c r="J180" s="70">
        <f t="shared" si="139"/>
        <v>0</v>
      </c>
      <c r="K180" s="70">
        <f t="shared" si="135"/>
        <v>-315.2</v>
      </c>
      <c r="L180" s="209" t="str">
        <f t="shared" si="136"/>
        <v> </v>
      </c>
      <c r="M180" s="433">
        <f t="shared" si="140"/>
        <v>-20</v>
      </c>
      <c r="N180" s="433">
        <f t="shared" si="140"/>
        <v>-20</v>
      </c>
      <c r="O180" s="50">
        <f t="shared" si="153"/>
        <v>0</v>
      </c>
      <c r="P180" s="50">
        <f t="shared" si="125"/>
        <v>0</v>
      </c>
      <c r="Q180" s="50">
        <f t="shared" si="126"/>
        <v>0</v>
      </c>
      <c r="R180" s="50">
        <f t="shared" si="129"/>
        <v>20</v>
      </c>
      <c r="S180" s="50">
        <f t="shared" si="130"/>
        <v>0</v>
      </c>
      <c r="T180" s="70">
        <f t="shared" si="141"/>
        <v>0</v>
      </c>
      <c r="U180" s="112">
        <f t="shared" si="142"/>
        <v>0</v>
      </c>
      <c r="V180" s="209" t="str">
        <f t="shared" si="143"/>
        <v> </v>
      </c>
      <c r="W180" s="634">
        <v>-20</v>
      </c>
      <c r="X180" s="433">
        <v>-20</v>
      </c>
      <c r="Y180" s="444"/>
      <c r="Z180" s="433">
        <f t="shared" si="127"/>
        <v>0</v>
      </c>
      <c r="AA180" s="50"/>
      <c r="AB180" s="50">
        <f t="shared" si="133"/>
        <v>20</v>
      </c>
      <c r="AC180" s="50">
        <f t="shared" si="132"/>
        <v>0</v>
      </c>
      <c r="AD180" s="50"/>
      <c r="AE180" s="50">
        <f t="shared" si="144"/>
        <v>0</v>
      </c>
      <c r="AF180" s="183" t="str">
        <f t="shared" si="145"/>
        <v> </v>
      </c>
      <c r="AG180" s="485"/>
      <c r="AH180" s="50"/>
      <c r="AI180" s="50"/>
      <c r="AJ180" s="50">
        <f t="shared" si="146"/>
        <v>0</v>
      </c>
      <c r="AK180" s="50" t="str">
        <f t="shared" si="147"/>
        <v> </v>
      </c>
      <c r="AL180" s="50"/>
      <c r="AM180" s="50">
        <f t="shared" si="148"/>
        <v>0</v>
      </c>
      <c r="AN180" s="183" t="str">
        <f t="shared" si="149"/>
        <v> </v>
      </c>
      <c r="AO180" s="182"/>
      <c r="AP180" s="433"/>
      <c r="AQ180" s="50"/>
      <c r="AR180" s="50">
        <f t="shared" si="150"/>
        <v>0</v>
      </c>
      <c r="AS180" s="70" t="str">
        <f t="shared" si="137"/>
        <v> </v>
      </c>
      <c r="AT180" s="50"/>
      <c r="AU180" s="50">
        <f t="shared" si="151"/>
        <v>0</v>
      </c>
      <c r="AV180" s="571" t="str">
        <f t="shared" si="138"/>
        <v> </v>
      </c>
      <c r="AW180" s="634">
        <v>39.4</v>
      </c>
      <c r="AX180" s="433">
        <v>48.6</v>
      </c>
      <c r="AY180" s="50">
        <v>-315.2</v>
      </c>
      <c r="AZ180" s="50">
        <f t="shared" si="128"/>
        <v>-315.2</v>
      </c>
      <c r="BA180" s="50"/>
      <c r="BB180" s="70">
        <f t="shared" si="134"/>
        <v>-363.8</v>
      </c>
      <c r="BC180" s="50" t="str">
        <f t="shared" si="107"/>
        <v>&lt;0</v>
      </c>
      <c r="BD180" s="81"/>
      <c r="BE180" s="50">
        <f t="shared" si="154"/>
        <v>-315.2</v>
      </c>
      <c r="BF180" s="209" t="str">
        <f t="shared" si="155"/>
        <v> </v>
      </c>
    </row>
    <row r="181" spans="1:58" ht="23.25" customHeight="1">
      <c r="A181" s="706" t="s">
        <v>181</v>
      </c>
      <c r="B181" s="736" t="s">
        <v>182</v>
      </c>
      <c r="C181" s="674"/>
      <c r="D181" s="433">
        <f t="shared" si="156"/>
        <v>0</v>
      </c>
      <c r="E181" s="50">
        <f t="shared" si="157"/>
        <v>0</v>
      </c>
      <c r="F181" s="50">
        <f t="shared" si="124"/>
        <v>0</v>
      </c>
      <c r="G181" s="50">
        <f t="shared" si="152"/>
        <v>0</v>
      </c>
      <c r="H181" s="50">
        <f t="shared" si="122"/>
        <v>0</v>
      </c>
      <c r="I181" s="50" t="str">
        <f t="shared" si="123"/>
        <v> </v>
      </c>
      <c r="J181" s="70">
        <f t="shared" si="139"/>
        <v>0</v>
      </c>
      <c r="K181" s="70">
        <f t="shared" si="135"/>
        <v>0</v>
      </c>
      <c r="L181" s="209" t="str">
        <f t="shared" si="136"/>
        <v> </v>
      </c>
      <c r="M181" s="433">
        <f t="shared" si="140"/>
        <v>0</v>
      </c>
      <c r="N181" s="433">
        <f t="shared" si="140"/>
        <v>0</v>
      </c>
      <c r="O181" s="50">
        <f t="shared" si="153"/>
        <v>0</v>
      </c>
      <c r="P181" s="50">
        <f t="shared" si="125"/>
        <v>0</v>
      </c>
      <c r="Q181" s="50">
        <f t="shared" si="126"/>
        <v>0</v>
      </c>
      <c r="R181" s="50">
        <f t="shared" si="129"/>
        <v>0</v>
      </c>
      <c r="S181" s="50" t="str">
        <f t="shared" si="130"/>
        <v> </v>
      </c>
      <c r="T181" s="70">
        <f t="shared" si="141"/>
        <v>0</v>
      </c>
      <c r="U181" s="112">
        <f t="shared" si="142"/>
        <v>0</v>
      </c>
      <c r="V181" s="209" t="str">
        <f t="shared" si="143"/>
        <v> </v>
      </c>
      <c r="W181" s="634"/>
      <c r="X181" s="433"/>
      <c r="Y181" s="444"/>
      <c r="Z181" s="433">
        <f t="shared" si="127"/>
        <v>0</v>
      </c>
      <c r="AA181" s="50"/>
      <c r="AB181" s="50">
        <f t="shared" si="133"/>
        <v>0</v>
      </c>
      <c r="AC181" s="50" t="str">
        <f t="shared" si="132"/>
        <v> </v>
      </c>
      <c r="AD181" s="50"/>
      <c r="AE181" s="50">
        <f t="shared" si="144"/>
        <v>0</v>
      </c>
      <c r="AF181" s="183" t="str">
        <f t="shared" si="145"/>
        <v> </v>
      </c>
      <c r="AG181" s="485"/>
      <c r="AH181" s="50"/>
      <c r="AI181" s="50"/>
      <c r="AJ181" s="50">
        <f t="shared" si="146"/>
        <v>0</v>
      </c>
      <c r="AK181" s="50" t="str">
        <f t="shared" si="147"/>
        <v> </v>
      </c>
      <c r="AL181" s="50"/>
      <c r="AM181" s="50">
        <f t="shared" si="148"/>
        <v>0</v>
      </c>
      <c r="AN181" s="183" t="str">
        <f t="shared" si="149"/>
        <v> </v>
      </c>
      <c r="AO181" s="182"/>
      <c r="AP181" s="433"/>
      <c r="AQ181" s="50"/>
      <c r="AR181" s="50">
        <f t="shared" si="150"/>
        <v>0</v>
      </c>
      <c r="AS181" s="70" t="str">
        <f t="shared" si="137"/>
        <v> </v>
      </c>
      <c r="AT181" s="50"/>
      <c r="AU181" s="50">
        <f t="shared" si="151"/>
        <v>0</v>
      </c>
      <c r="AV181" s="571" t="str">
        <f t="shared" si="138"/>
        <v> </v>
      </c>
      <c r="AW181" s="634"/>
      <c r="AX181" s="433"/>
      <c r="AY181" s="50"/>
      <c r="AZ181" s="50">
        <f t="shared" si="128"/>
        <v>0</v>
      </c>
      <c r="BA181" s="50"/>
      <c r="BB181" s="82">
        <f t="shared" si="134"/>
        <v>0</v>
      </c>
      <c r="BC181" s="56" t="str">
        <f t="shared" si="107"/>
        <v> </v>
      </c>
      <c r="BD181" s="50"/>
      <c r="BE181" s="50">
        <f t="shared" si="154"/>
        <v>0</v>
      </c>
      <c r="BF181" s="209" t="str">
        <f t="shared" si="155"/>
        <v> </v>
      </c>
    </row>
    <row r="182" spans="1:58" ht="26.25" customHeight="1">
      <c r="A182" s="706" t="s">
        <v>183</v>
      </c>
      <c r="B182" s="736" t="s">
        <v>184</v>
      </c>
      <c r="C182" s="433">
        <f t="shared" si="156"/>
        <v>-1.4</v>
      </c>
      <c r="D182" s="433">
        <f t="shared" si="156"/>
        <v>-1.7</v>
      </c>
      <c r="E182" s="50">
        <f t="shared" si="157"/>
        <v>-1.7</v>
      </c>
      <c r="F182" s="50">
        <f t="shared" si="124"/>
        <v>-1.7</v>
      </c>
      <c r="G182" s="50">
        <f t="shared" si="152"/>
        <v>0</v>
      </c>
      <c r="H182" s="50">
        <f t="shared" si="122"/>
        <v>0</v>
      </c>
      <c r="I182" s="50">
        <f t="shared" si="123"/>
        <v>100</v>
      </c>
      <c r="J182" s="70">
        <f t="shared" si="139"/>
        <v>0</v>
      </c>
      <c r="K182" s="70">
        <f t="shared" si="135"/>
        <v>-1.7</v>
      </c>
      <c r="L182" s="209" t="str">
        <f t="shared" si="136"/>
        <v> </v>
      </c>
      <c r="M182" s="433">
        <f t="shared" si="140"/>
        <v>0</v>
      </c>
      <c r="N182" s="433">
        <f t="shared" si="140"/>
        <v>0</v>
      </c>
      <c r="O182" s="50">
        <f t="shared" si="153"/>
        <v>0</v>
      </c>
      <c r="P182" s="50">
        <f t="shared" si="125"/>
        <v>0</v>
      </c>
      <c r="Q182" s="50">
        <f t="shared" si="126"/>
        <v>0</v>
      </c>
      <c r="R182" s="50">
        <f t="shared" si="129"/>
        <v>0</v>
      </c>
      <c r="S182" s="50" t="str">
        <f t="shared" si="130"/>
        <v> </v>
      </c>
      <c r="T182" s="70">
        <f t="shared" si="141"/>
        <v>0</v>
      </c>
      <c r="U182" s="112">
        <f t="shared" si="142"/>
        <v>0</v>
      </c>
      <c r="V182" s="209" t="str">
        <f t="shared" si="143"/>
        <v> </v>
      </c>
      <c r="W182" s="634"/>
      <c r="X182" s="433"/>
      <c r="Y182" s="444"/>
      <c r="Z182" s="433">
        <f t="shared" si="127"/>
        <v>0</v>
      </c>
      <c r="AA182" s="50"/>
      <c r="AB182" s="50">
        <f t="shared" si="133"/>
        <v>0</v>
      </c>
      <c r="AC182" s="50" t="str">
        <f t="shared" si="132"/>
        <v> </v>
      </c>
      <c r="AD182" s="50"/>
      <c r="AE182" s="50">
        <f t="shared" si="144"/>
        <v>0</v>
      </c>
      <c r="AF182" s="183" t="str">
        <f t="shared" si="145"/>
        <v> </v>
      </c>
      <c r="AG182" s="485"/>
      <c r="AH182" s="50"/>
      <c r="AI182" s="50"/>
      <c r="AJ182" s="50">
        <f t="shared" si="146"/>
        <v>0</v>
      </c>
      <c r="AK182" s="50" t="str">
        <f t="shared" si="147"/>
        <v> </v>
      </c>
      <c r="AL182" s="50"/>
      <c r="AM182" s="50">
        <f t="shared" si="148"/>
        <v>0</v>
      </c>
      <c r="AN182" s="183" t="str">
        <f t="shared" si="149"/>
        <v> </v>
      </c>
      <c r="AO182" s="182"/>
      <c r="AP182" s="433"/>
      <c r="AQ182" s="50"/>
      <c r="AR182" s="50">
        <f t="shared" si="150"/>
        <v>0</v>
      </c>
      <c r="AS182" s="70" t="str">
        <f t="shared" si="137"/>
        <v> </v>
      </c>
      <c r="AT182" s="50"/>
      <c r="AU182" s="50">
        <f t="shared" si="151"/>
        <v>0</v>
      </c>
      <c r="AV182" s="571" t="str">
        <f t="shared" si="138"/>
        <v> </v>
      </c>
      <c r="AW182" s="634">
        <v>-1.4</v>
      </c>
      <c r="AX182" s="433">
        <v>-1.7</v>
      </c>
      <c r="AY182" s="50">
        <v>-1.7</v>
      </c>
      <c r="AZ182" s="50">
        <f t="shared" si="128"/>
        <v>-1.7</v>
      </c>
      <c r="BA182" s="50"/>
      <c r="BB182" s="51">
        <f t="shared" si="134"/>
        <v>0</v>
      </c>
      <c r="BC182" s="56">
        <f t="shared" si="107"/>
        <v>100</v>
      </c>
      <c r="BD182" s="50"/>
      <c r="BE182" s="50">
        <f t="shared" si="154"/>
        <v>-1.7</v>
      </c>
      <c r="BF182" s="209" t="str">
        <f t="shared" si="155"/>
        <v> </v>
      </c>
    </row>
    <row r="183" spans="1:58" ht="31.5" customHeight="1">
      <c r="A183" s="706" t="s">
        <v>185</v>
      </c>
      <c r="B183" s="736" t="s">
        <v>186</v>
      </c>
      <c r="C183" s="674"/>
      <c r="D183" s="433">
        <f t="shared" si="156"/>
        <v>0</v>
      </c>
      <c r="E183" s="50">
        <f t="shared" si="157"/>
        <v>0</v>
      </c>
      <c r="F183" s="50">
        <f t="shared" si="124"/>
        <v>0</v>
      </c>
      <c r="G183" s="50">
        <f t="shared" si="152"/>
        <v>0</v>
      </c>
      <c r="H183" s="50">
        <f t="shared" si="122"/>
        <v>0</v>
      </c>
      <c r="I183" s="50" t="str">
        <f t="shared" si="123"/>
        <v> </v>
      </c>
      <c r="J183" s="70">
        <f t="shared" si="139"/>
        <v>0</v>
      </c>
      <c r="K183" s="70">
        <f t="shared" si="135"/>
        <v>0</v>
      </c>
      <c r="L183" s="209" t="str">
        <f t="shared" si="136"/>
        <v> </v>
      </c>
      <c r="M183" s="433">
        <f t="shared" si="140"/>
        <v>0</v>
      </c>
      <c r="N183" s="433">
        <f t="shared" si="140"/>
        <v>0</v>
      </c>
      <c r="O183" s="50">
        <f t="shared" si="153"/>
        <v>0</v>
      </c>
      <c r="P183" s="50">
        <f t="shared" si="125"/>
        <v>0</v>
      </c>
      <c r="Q183" s="50">
        <f t="shared" si="126"/>
        <v>0</v>
      </c>
      <c r="R183" s="50">
        <f t="shared" si="129"/>
        <v>0</v>
      </c>
      <c r="S183" s="50" t="str">
        <f t="shared" si="130"/>
        <v> </v>
      </c>
      <c r="T183" s="70">
        <f t="shared" si="141"/>
        <v>0</v>
      </c>
      <c r="U183" s="112">
        <f t="shared" si="142"/>
        <v>0</v>
      </c>
      <c r="V183" s="209" t="str">
        <f t="shared" si="143"/>
        <v> </v>
      </c>
      <c r="W183" s="634"/>
      <c r="X183" s="433"/>
      <c r="Y183" s="444"/>
      <c r="Z183" s="433">
        <f t="shared" si="127"/>
        <v>0</v>
      </c>
      <c r="AA183" s="50"/>
      <c r="AB183" s="50">
        <f t="shared" si="133"/>
        <v>0</v>
      </c>
      <c r="AC183" s="50" t="str">
        <f t="shared" si="132"/>
        <v> </v>
      </c>
      <c r="AD183" s="50"/>
      <c r="AE183" s="50">
        <f t="shared" si="144"/>
        <v>0</v>
      </c>
      <c r="AF183" s="183" t="str">
        <f t="shared" si="145"/>
        <v> </v>
      </c>
      <c r="AG183" s="485"/>
      <c r="AH183" s="50"/>
      <c r="AI183" s="50"/>
      <c r="AJ183" s="50">
        <f t="shared" si="146"/>
        <v>0</v>
      </c>
      <c r="AK183" s="50" t="str">
        <f t="shared" si="147"/>
        <v> </v>
      </c>
      <c r="AL183" s="50"/>
      <c r="AM183" s="50">
        <f t="shared" si="148"/>
        <v>0</v>
      </c>
      <c r="AN183" s="183" t="str">
        <f t="shared" si="149"/>
        <v> </v>
      </c>
      <c r="AO183" s="182"/>
      <c r="AP183" s="433"/>
      <c r="AQ183" s="50"/>
      <c r="AR183" s="50">
        <f t="shared" si="150"/>
        <v>0</v>
      </c>
      <c r="AS183" s="70" t="str">
        <f t="shared" si="137"/>
        <v> </v>
      </c>
      <c r="AT183" s="50"/>
      <c r="AU183" s="50">
        <f t="shared" si="151"/>
        <v>0</v>
      </c>
      <c r="AV183" s="571" t="str">
        <f t="shared" si="138"/>
        <v> </v>
      </c>
      <c r="AW183" s="634"/>
      <c r="AX183" s="86"/>
      <c r="AY183" s="86"/>
      <c r="AZ183" s="86">
        <f t="shared" si="128"/>
        <v>0</v>
      </c>
      <c r="BA183" s="86"/>
      <c r="BB183" s="163">
        <f t="shared" si="134"/>
        <v>0</v>
      </c>
      <c r="BC183" s="56" t="str">
        <f t="shared" si="107"/>
        <v> </v>
      </c>
      <c r="BD183" s="50"/>
      <c r="BE183" s="50">
        <f t="shared" si="154"/>
        <v>0</v>
      </c>
      <c r="BF183" s="209" t="str">
        <f t="shared" si="155"/>
        <v> </v>
      </c>
    </row>
    <row r="184" spans="1:58" s="9" customFormat="1" ht="22.5" customHeight="1">
      <c r="A184" s="744" t="s">
        <v>132</v>
      </c>
      <c r="B184" s="746" t="s">
        <v>187</v>
      </c>
      <c r="C184" s="549">
        <f>C185+C186+C187</f>
        <v>-40.6</v>
      </c>
      <c r="D184" s="549">
        <f>D185+D186+D187</f>
        <v>-40.7</v>
      </c>
      <c r="E184" s="72">
        <f>E185+E186+E187</f>
        <v>-33.5</v>
      </c>
      <c r="F184" s="72">
        <f>F185+F186+F187</f>
        <v>-33.5</v>
      </c>
      <c r="G184" s="72">
        <f>G185+G186+G187</f>
        <v>0</v>
      </c>
      <c r="H184" s="72">
        <f t="shared" si="122"/>
        <v>7.200000000000003</v>
      </c>
      <c r="I184" s="72">
        <f t="shared" si="123"/>
        <v>82.30958230958231</v>
      </c>
      <c r="J184" s="96">
        <f t="shared" si="139"/>
        <v>0</v>
      </c>
      <c r="K184" s="96">
        <f t="shared" si="135"/>
        <v>-33.5</v>
      </c>
      <c r="L184" s="212" t="str">
        <f t="shared" si="136"/>
        <v> </v>
      </c>
      <c r="M184" s="433">
        <f t="shared" si="140"/>
        <v>0</v>
      </c>
      <c r="N184" s="463">
        <f t="shared" si="140"/>
        <v>0</v>
      </c>
      <c r="O184" s="72">
        <f t="shared" si="153"/>
        <v>0</v>
      </c>
      <c r="P184" s="72">
        <f t="shared" si="125"/>
        <v>0</v>
      </c>
      <c r="Q184" s="72">
        <f t="shared" si="126"/>
        <v>0</v>
      </c>
      <c r="R184" s="72">
        <f t="shared" si="129"/>
        <v>0</v>
      </c>
      <c r="S184" s="72" t="str">
        <f t="shared" si="130"/>
        <v> </v>
      </c>
      <c r="T184" s="96">
        <f t="shared" si="141"/>
        <v>0</v>
      </c>
      <c r="U184" s="121">
        <f t="shared" si="142"/>
        <v>0</v>
      </c>
      <c r="V184" s="212" t="str">
        <f t="shared" si="143"/>
        <v> </v>
      </c>
      <c r="W184" s="642"/>
      <c r="X184" s="463">
        <f>X185+X186+X187</f>
        <v>0</v>
      </c>
      <c r="Y184" s="451">
        <f>Y185+Y186+Y187</f>
        <v>0</v>
      </c>
      <c r="Z184" s="463">
        <f t="shared" si="127"/>
        <v>0</v>
      </c>
      <c r="AA184" s="72">
        <f>AA185+AA186+AA187</f>
        <v>0</v>
      </c>
      <c r="AB184" s="72">
        <f t="shared" si="133"/>
        <v>0</v>
      </c>
      <c r="AC184" s="72" t="str">
        <f t="shared" si="132"/>
        <v> </v>
      </c>
      <c r="AD184" s="72">
        <f>AD185+AD186+AD187</f>
        <v>0</v>
      </c>
      <c r="AE184" s="72">
        <f t="shared" si="144"/>
        <v>0</v>
      </c>
      <c r="AF184" s="191" t="str">
        <f t="shared" si="145"/>
        <v> </v>
      </c>
      <c r="AG184" s="549"/>
      <c r="AH184" s="72"/>
      <c r="AI184" s="72"/>
      <c r="AJ184" s="72">
        <f t="shared" si="146"/>
        <v>0</v>
      </c>
      <c r="AK184" s="72" t="str">
        <f t="shared" si="147"/>
        <v> </v>
      </c>
      <c r="AL184" s="72"/>
      <c r="AM184" s="72">
        <f t="shared" si="148"/>
        <v>0</v>
      </c>
      <c r="AN184" s="191" t="str">
        <f t="shared" si="149"/>
        <v> </v>
      </c>
      <c r="AO184" s="206"/>
      <c r="AP184" s="463"/>
      <c r="AQ184" s="72"/>
      <c r="AR184" s="72">
        <f t="shared" si="150"/>
        <v>0</v>
      </c>
      <c r="AS184" s="96" t="str">
        <f t="shared" si="137"/>
        <v> </v>
      </c>
      <c r="AT184" s="72"/>
      <c r="AU184" s="72">
        <f t="shared" si="151"/>
        <v>0</v>
      </c>
      <c r="AV184" s="588" t="str">
        <f t="shared" si="138"/>
        <v> </v>
      </c>
      <c r="AW184" s="669">
        <f>AW185</f>
        <v>-40.6</v>
      </c>
      <c r="AX184" s="72">
        <f>AX185</f>
        <v>-40.7</v>
      </c>
      <c r="AY184" s="72">
        <f>AY185</f>
        <v>-33.5</v>
      </c>
      <c r="AZ184" s="72">
        <f t="shared" si="128"/>
        <v>-33.5</v>
      </c>
      <c r="BA184" s="72">
        <f>BA185</f>
        <v>0</v>
      </c>
      <c r="BB184" s="165">
        <f aca="true" t="shared" si="159" ref="BB184:BB200">AY184-AX184</f>
        <v>7.200000000000003</v>
      </c>
      <c r="BC184" s="81">
        <f t="shared" si="107"/>
        <v>82.30958230958231</v>
      </c>
      <c r="BD184" s="72"/>
      <c r="BE184" s="72">
        <f t="shared" si="154"/>
        <v>-33.5</v>
      </c>
      <c r="BF184" s="212" t="str">
        <f t="shared" si="155"/>
        <v> </v>
      </c>
    </row>
    <row r="185" spans="1:60" ht="27.75" customHeight="1">
      <c r="A185" s="706" t="s">
        <v>129</v>
      </c>
      <c r="B185" s="736" t="s">
        <v>188</v>
      </c>
      <c r="C185" s="485">
        <f>M185+AW185</f>
        <v>-40.6</v>
      </c>
      <c r="D185" s="485">
        <f>N185+AX185</f>
        <v>-40.7</v>
      </c>
      <c r="E185" s="50">
        <f>O185+AY185</f>
        <v>-33.5</v>
      </c>
      <c r="F185" s="50">
        <f>P185+AZ185</f>
        <v>-33.5</v>
      </c>
      <c r="G185" s="50">
        <f>Q185+BA185</f>
        <v>0</v>
      </c>
      <c r="H185" s="50">
        <f t="shared" si="122"/>
        <v>7.200000000000003</v>
      </c>
      <c r="I185" s="50">
        <f t="shared" si="123"/>
        <v>82.30958230958231</v>
      </c>
      <c r="J185" s="70">
        <f t="shared" si="139"/>
        <v>0</v>
      </c>
      <c r="K185" s="70">
        <f t="shared" si="135"/>
        <v>-33.5</v>
      </c>
      <c r="L185" s="209" t="str">
        <f t="shared" si="136"/>
        <v> </v>
      </c>
      <c r="M185" s="433">
        <f t="shared" si="140"/>
        <v>0</v>
      </c>
      <c r="N185" s="433">
        <f t="shared" si="140"/>
        <v>0</v>
      </c>
      <c r="O185" s="50">
        <f t="shared" si="153"/>
        <v>0</v>
      </c>
      <c r="P185" s="50">
        <f t="shared" si="125"/>
        <v>0</v>
      </c>
      <c r="Q185" s="50">
        <f t="shared" si="126"/>
        <v>0</v>
      </c>
      <c r="R185" s="50">
        <f t="shared" si="129"/>
        <v>0</v>
      </c>
      <c r="S185" s="50" t="str">
        <f t="shared" si="130"/>
        <v> </v>
      </c>
      <c r="T185" s="70">
        <f t="shared" si="141"/>
        <v>0</v>
      </c>
      <c r="U185" s="112">
        <f t="shared" si="142"/>
        <v>0</v>
      </c>
      <c r="V185" s="209" t="str">
        <f t="shared" si="143"/>
        <v> </v>
      </c>
      <c r="W185" s="634"/>
      <c r="X185" s="433"/>
      <c r="Y185" s="444"/>
      <c r="Z185" s="433">
        <f t="shared" si="127"/>
        <v>0</v>
      </c>
      <c r="AA185" s="50"/>
      <c r="AB185" s="50">
        <f t="shared" si="133"/>
        <v>0</v>
      </c>
      <c r="AC185" s="50" t="str">
        <f t="shared" si="132"/>
        <v> </v>
      </c>
      <c r="AD185" s="50"/>
      <c r="AE185" s="50">
        <f t="shared" si="144"/>
        <v>0</v>
      </c>
      <c r="AF185" s="183" t="str">
        <f t="shared" si="145"/>
        <v> </v>
      </c>
      <c r="AG185" s="485"/>
      <c r="AH185" s="50"/>
      <c r="AI185" s="50"/>
      <c r="AJ185" s="50">
        <f t="shared" si="146"/>
        <v>0</v>
      </c>
      <c r="AK185" s="50" t="str">
        <f t="shared" si="147"/>
        <v> </v>
      </c>
      <c r="AL185" s="50"/>
      <c r="AM185" s="50">
        <f t="shared" si="148"/>
        <v>0</v>
      </c>
      <c r="AN185" s="183" t="str">
        <f t="shared" si="149"/>
        <v> </v>
      </c>
      <c r="AO185" s="182"/>
      <c r="AP185" s="433"/>
      <c r="AQ185" s="50"/>
      <c r="AR185" s="50">
        <f t="shared" si="150"/>
        <v>0</v>
      </c>
      <c r="AS185" s="70" t="str">
        <f t="shared" si="137"/>
        <v> </v>
      </c>
      <c r="AT185" s="50"/>
      <c r="AU185" s="50">
        <f t="shared" si="151"/>
        <v>0</v>
      </c>
      <c r="AV185" s="571" t="str">
        <f t="shared" si="138"/>
        <v> </v>
      </c>
      <c r="AW185" s="768">
        <v>-40.6</v>
      </c>
      <c r="AX185" s="515">
        <v>-40.7</v>
      </c>
      <c r="AY185" s="287">
        <v>-33.5</v>
      </c>
      <c r="AZ185" s="287">
        <f t="shared" si="128"/>
        <v>-33.5</v>
      </c>
      <c r="BA185" s="50"/>
      <c r="BB185" s="171">
        <f t="shared" si="159"/>
        <v>7.200000000000003</v>
      </c>
      <c r="BC185" s="56">
        <f t="shared" si="107"/>
        <v>82.30958230958231</v>
      </c>
      <c r="BD185" s="50"/>
      <c r="BE185" s="50">
        <f t="shared" si="154"/>
        <v>-33.5</v>
      </c>
      <c r="BF185" s="209" t="str">
        <f t="shared" si="155"/>
        <v> </v>
      </c>
      <c r="BG185" s="518">
        <f>AX185+X153</f>
        <v>-5.700000000000003</v>
      </c>
      <c r="BH185" s="518">
        <f>AY185+Y153</f>
        <v>0</v>
      </c>
    </row>
    <row r="186" spans="1:58" ht="30" customHeight="1">
      <c r="A186" s="706" t="s">
        <v>133</v>
      </c>
      <c r="B186" s="736" t="s">
        <v>189</v>
      </c>
      <c r="C186" s="674"/>
      <c r="D186" s="433">
        <f aca="true" t="shared" si="160" ref="C186:D201">N186+AX186</f>
        <v>0</v>
      </c>
      <c r="E186" s="50">
        <f aca="true" t="shared" si="161" ref="E186:E201">O186+AY186</f>
        <v>0</v>
      </c>
      <c r="F186" s="50">
        <f t="shared" si="124"/>
        <v>0</v>
      </c>
      <c r="G186" s="50">
        <f t="shared" si="152"/>
        <v>0</v>
      </c>
      <c r="H186" s="50">
        <f t="shared" si="122"/>
        <v>0</v>
      </c>
      <c r="I186" s="50" t="str">
        <f t="shared" si="123"/>
        <v> </v>
      </c>
      <c r="J186" s="70">
        <f t="shared" si="139"/>
        <v>0</v>
      </c>
      <c r="K186" s="70">
        <f t="shared" si="135"/>
        <v>0</v>
      </c>
      <c r="L186" s="209" t="str">
        <f t="shared" si="136"/>
        <v> </v>
      </c>
      <c r="M186" s="433">
        <f t="shared" si="140"/>
        <v>0</v>
      </c>
      <c r="N186" s="433">
        <f t="shared" si="140"/>
        <v>0</v>
      </c>
      <c r="O186" s="50">
        <f t="shared" si="153"/>
        <v>0</v>
      </c>
      <c r="P186" s="50">
        <f t="shared" si="125"/>
        <v>0</v>
      </c>
      <c r="Q186" s="50">
        <f t="shared" si="126"/>
        <v>0</v>
      </c>
      <c r="R186" s="50">
        <f t="shared" si="129"/>
        <v>0</v>
      </c>
      <c r="S186" s="50" t="str">
        <f t="shared" si="130"/>
        <v> </v>
      </c>
      <c r="T186" s="70">
        <f t="shared" si="141"/>
        <v>0</v>
      </c>
      <c r="U186" s="112">
        <f t="shared" si="142"/>
        <v>0</v>
      </c>
      <c r="V186" s="209" t="str">
        <f t="shared" si="143"/>
        <v> </v>
      </c>
      <c r="W186" s="634"/>
      <c r="X186" s="433"/>
      <c r="Y186" s="444"/>
      <c r="Z186" s="433">
        <f t="shared" si="127"/>
        <v>0</v>
      </c>
      <c r="AA186" s="50"/>
      <c r="AB186" s="50">
        <f t="shared" si="133"/>
        <v>0</v>
      </c>
      <c r="AC186" s="50" t="str">
        <f t="shared" si="132"/>
        <v> </v>
      </c>
      <c r="AD186" s="50"/>
      <c r="AE186" s="50">
        <f t="shared" si="144"/>
        <v>0</v>
      </c>
      <c r="AF186" s="183" t="str">
        <f t="shared" si="145"/>
        <v> </v>
      </c>
      <c r="AG186" s="485"/>
      <c r="AH186" s="50"/>
      <c r="AI186" s="50"/>
      <c r="AJ186" s="50">
        <f t="shared" si="146"/>
        <v>0</v>
      </c>
      <c r="AK186" s="50" t="str">
        <f t="shared" si="147"/>
        <v> </v>
      </c>
      <c r="AL186" s="50"/>
      <c r="AM186" s="50">
        <f t="shared" si="148"/>
        <v>0</v>
      </c>
      <c r="AN186" s="183" t="str">
        <f t="shared" si="149"/>
        <v> </v>
      </c>
      <c r="AO186" s="182"/>
      <c r="AP186" s="433"/>
      <c r="AQ186" s="50"/>
      <c r="AR186" s="50">
        <f t="shared" si="150"/>
        <v>0</v>
      </c>
      <c r="AS186" s="70" t="str">
        <f t="shared" si="137"/>
        <v> </v>
      </c>
      <c r="AT186" s="50"/>
      <c r="AU186" s="50">
        <f t="shared" si="151"/>
        <v>0</v>
      </c>
      <c r="AV186" s="571" t="str">
        <f t="shared" si="138"/>
        <v> </v>
      </c>
      <c r="AW186" s="634"/>
      <c r="AX186" s="433"/>
      <c r="AY186" s="50"/>
      <c r="AZ186" s="50">
        <f t="shared" si="128"/>
        <v>0</v>
      </c>
      <c r="BA186" s="50"/>
      <c r="BB186" s="70">
        <f t="shared" si="159"/>
        <v>0</v>
      </c>
      <c r="BC186" s="56" t="str">
        <f t="shared" si="107"/>
        <v> </v>
      </c>
      <c r="BD186" s="50"/>
      <c r="BE186" s="50">
        <f t="shared" si="154"/>
        <v>0</v>
      </c>
      <c r="BF186" s="209" t="str">
        <f t="shared" si="155"/>
        <v> </v>
      </c>
    </row>
    <row r="187" spans="1:58" ht="34.5" customHeight="1">
      <c r="A187" s="706" t="s">
        <v>135</v>
      </c>
      <c r="B187" s="736" t="s">
        <v>190</v>
      </c>
      <c r="C187" s="674"/>
      <c r="D187" s="433">
        <f t="shared" si="160"/>
        <v>0</v>
      </c>
      <c r="E187" s="50">
        <f t="shared" si="161"/>
        <v>0</v>
      </c>
      <c r="F187" s="50">
        <f t="shared" si="124"/>
        <v>0</v>
      </c>
      <c r="G187" s="50">
        <f t="shared" si="152"/>
        <v>0</v>
      </c>
      <c r="H187" s="50">
        <f t="shared" si="122"/>
        <v>0</v>
      </c>
      <c r="I187" s="50" t="str">
        <f t="shared" si="123"/>
        <v> </v>
      </c>
      <c r="J187" s="70">
        <f t="shared" si="139"/>
        <v>0</v>
      </c>
      <c r="K187" s="70">
        <f t="shared" si="135"/>
        <v>0</v>
      </c>
      <c r="L187" s="209" t="str">
        <f t="shared" si="136"/>
        <v> </v>
      </c>
      <c r="M187" s="433">
        <f t="shared" si="140"/>
        <v>0</v>
      </c>
      <c r="N187" s="433">
        <f t="shared" si="140"/>
        <v>0</v>
      </c>
      <c r="O187" s="50">
        <f t="shared" si="153"/>
        <v>0</v>
      </c>
      <c r="P187" s="50">
        <f t="shared" si="125"/>
        <v>0</v>
      </c>
      <c r="Q187" s="50">
        <f t="shared" si="126"/>
        <v>0</v>
      </c>
      <c r="R187" s="50">
        <f t="shared" si="129"/>
        <v>0</v>
      </c>
      <c r="S187" s="50" t="str">
        <f t="shared" si="130"/>
        <v> </v>
      </c>
      <c r="T187" s="70">
        <f t="shared" si="141"/>
        <v>0</v>
      </c>
      <c r="U187" s="112">
        <f t="shared" si="142"/>
        <v>0</v>
      </c>
      <c r="V187" s="209" t="str">
        <f t="shared" si="143"/>
        <v> </v>
      </c>
      <c r="W187" s="634"/>
      <c r="X187" s="433"/>
      <c r="Y187" s="444"/>
      <c r="Z187" s="433">
        <f t="shared" si="127"/>
        <v>0</v>
      </c>
      <c r="AA187" s="50"/>
      <c r="AB187" s="50">
        <f t="shared" si="133"/>
        <v>0</v>
      </c>
      <c r="AC187" s="50" t="str">
        <f t="shared" si="132"/>
        <v> </v>
      </c>
      <c r="AD187" s="50"/>
      <c r="AE187" s="50">
        <f t="shared" si="144"/>
        <v>0</v>
      </c>
      <c r="AF187" s="183" t="str">
        <f t="shared" si="145"/>
        <v> </v>
      </c>
      <c r="AG187" s="485"/>
      <c r="AH187" s="50"/>
      <c r="AI187" s="50"/>
      <c r="AJ187" s="50">
        <f t="shared" si="146"/>
        <v>0</v>
      </c>
      <c r="AK187" s="50" t="str">
        <f t="shared" si="147"/>
        <v> </v>
      </c>
      <c r="AL187" s="50"/>
      <c r="AM187" s="50">
        <f t="shared" si="148"/>
        <v>0</v>
      </c>
      <c r="AN187" s="183" t="str">
        <f t="shared" si="149"/>
        <v> </v>
      </c>
      <c r="AO187" s="182"/>
      <c r="AP187" s="433"/>
      <c r="AQ187" s="50"/>
      <c r="AR187" s="50">
        <f t="shared" si="150"/>
        <v>0</v>
      </c>
      <c r="AS187" s="70" t="str">
        <f t="shared" si="137"/>
        <v> </v>
      </c>
      <c r="AT187" s="50"/>
      <c r="AU187" s="50">
        <f t="shared" si="151"/>
        <v>0</v>
      </c>
      <c r="AV187" s="571" t="str">
        <f t="shared" si="138"/>
        <v> </v>
      </c>
      <c r="AW187" s="634"/>
      <c r="AX187" s="433"/>
      <c r="AY187" s="50"/>
      <c r="AZ187" s="50">
        <f t="shared" si="128"/>
        <v>0</v>
      </c>
      <c r="BA187" s="50"/>
      <c r="BB187" s="70">
        <f t="shared" si="159"/>
        <v>0</v>
      </c>
      <c r="BC187" s="56" t="str">
        <f t="shared" si="107"/>
        <v> </v>
      </c>
      <c r="BD187" s="50"/>
      <c r="BE187" s="50">
        <f t="shared" si="154"/>
        <v>0</v>
      </c>
      <c r="BF187" s="209" t="str">
        <f t="shared" si="155"/>
        <v> </v>
      </c>
    </row>
    <row r="188" spans="1:58" s="9" customFormat="1" ht="31.5" customHeight="1">
      <c r="A188" s="744" t="s">
        <v>194</v>
      </c>
      <c r="B188" s="746" t="s">
        <v>192</v>
      </c>
      <c r="C188" s="463">
        <f t="shared" si="160"/>
        <v>0</v>
      </c>
      <c r="D188" s="463">
        <f t="shared" si="160"/>
        <v>0</v>
      </c>
      <c r="E188" s="72">
        <f t="shared" si="161"/>
        <v>0</v>
      </c>
      <c r="F188" s="72">
        <f t="shared" si="124"/>
        <v>0</v>
      </c>
      <c r="G188" s="72">
        <f t="shared" si="152"/>
        <v>0</v>
      </c>
      <c r="H188" s="72">
        <f t="shared" si="122"/>
        <v>0</v>
      </c>
      <c r="I188" s="72" t="str">
        <f t="shared" si="123"/>
        <v> </v>
      </c>
      <c r="J188" s="96">
        <f t="shared" si="139"/>
        <v>0</v>
      </c>
      <c r="K188" s="96">
        <f t="shared" si="135"/>
        <v>0</v>
      </c>
      <c r="L188" s="212" t="str">
        <f t="shared" si="136"/>
        <v> </v>
      </c>
      <c r="M188" s="433">
        <f t="shared" si="140"/>
        <v>0</v>
      </c>
      <c r="N188" s="463">
        <f t="shared" si="140"/>
        <v>0</v>
      </c>
      <c r="O188" s="72">
        <f t="shared" si="153"/>
        <v>0</v>
      </c>
      <c r="P188" s="72">
        <f t="shared" si="125"/>
        <v>0</v>
      </c>
      <c r="Q188" s="72">
        <f t="shared" si="126"/>
        <v>0</v>
      </c>
      <c r="R188" s="72">
        <f t="shared" si="129"/>
        <v>0</v>
      </c>
      <c r="S188" s="72" t="str">
        <f t="shared" si="130"/>
        <v> </v>
      </c>
      <c r="T188" s="96">
        <f t="shared" si="141"/>
        <v>0</v>
      </c>
      <c r="U188" s="121">
        <f t="shared" si="142"/>
        <v>0</v>
      </c>
      <c r="V188" s="212" t="str">
        <f t="shared" si="143"/>
        <v> </v>
      </c>
      <c r="W188" s="642"/>
      <c r="X188" s="549">
        <f>X189+X190</f>
        <v>0</v>
      </c>
      <c r="Y188" s="451">
        <f>Y189+Y190</f>
        <v>0</v>
      </c>
      <c r="Z188" s="463">
        <f t="shared" si="127"/>
        <v>0</v>
      </c>
      <c r="AA188" s="463">
        <f>AA189+AA190</f>
        <v>0</v>
      </c>
      <c r="AB188" s="72">
        <f t="shared" si="133"/>
        <v>0</v>
      </c>
      <c r="AC188" s="72" t="str">
        <f t="shared" si="132"/>
        <v> </v>
      </c>
      <c r="AD188" s="72"/>
      <c r="AE188" s="72">
        <f t="shared" si="144"/>
        <v>0</v>
      </c>
      <c r="AF188" s="191" t="str">
        <f t="shared" si="145"/>
        <v> </v>
      </c>
      <c r="AG188" s="549"/>
      <c r="AH188" s="72"/>
      <c r="AI188" s="72"/>
      <c r="AJ188" s="72">
        <f t="shared" si="146"/>
        <v>0</v>
      </c>
      <c r="AK188" s="72" t="str">
        <f t="shared" si="147"/>
        <v> </v>
      </c>
      <c r="AL188" s="72"/>
      <c r="AM188" s="72">
        <f t="shared" si="148"/>
        <v>0</v>
      </c>
      <c r="AN188" s="191" t="str">
        <f t="shared" si="149"/>
        <v> </v>
      </c>
      <c r="AO188" s="206"/>
      <c r="AP188" s="463"/>
      <c r="AQ188" s="72"/>
      <c r="AR188" s="72">
        <f t="shared" si="150"/>
        <v>0</v>
      </c>
      <c r="AS188" s="96" t="str">
        <f t="shared" si="137"/>
        <v> </v>
      </c>
      <c r="AT188" s="72"/>
      <c r="AU188" s="72">
        <f t="shared" si="151"/>
        <v>0</v>
      </c>
      <c r="AV188" s="588" t="str">
        <f t="shared" si="138"/>
        <v> </v>
      </c>
      <c r="AW188" s="642"/>
      <c r="AX188" s="463">
        <f>AX189+AX190</f>
        <v>0</v>
      </c>
      <c r="AY188" s="72">
        <f>AY189+AY190</f>
        <v>0</v>
      </c>
      <c r="AZ188" s="72">
        <f t="shared" si="128"/>
        <v>0</v>
      </c>
      <c r="BA188" s="72">
        <f>BA189+BA190</f>
        <v>0</v>
      </c>
      <c r="BB188" s="165">
        <f t="shared" si="159"/>
        <v>0</v>
      </c>
      <c r="BC188" s="72" t="str">
        <f t="shared" si="107"/>
        <v> </v>
      </c>
      <c r="BD188" s="72"/>
      <c r="BE188" s="72">
        <f t="shared" si="154"/>
        <v>0</v>
      </c>
      <c r="BF188" s="212" t="str">
        <f t="shared" si="155"/>
        <v> </v>
      </c>
    </row>
    <row r="189" spans="1:58" s="9" customFormat="1" ht="25.5" customHeight="1">
      <c r="A189" s="706" t="s">
        <v>191</v>
      </c>
      <c r="B189" s="736" t="s">
        <v>193</v>
      </c>
      <c r="C189" s="674"/>
      <c r="D189" s="465">
        <f t="shared" si="160"/>
        <v>0</v>
      </c>
      <c r="E189" s="81">
        <f t="shared" si="161"/>
        <v>0</v>
      </c>
      <c r="F189" s="81">
        <f t="shared" si="124"/>
        <v>0</v>
      </c>
      <c r="G189" s="81">
        <f t="shared" si="152"/>
        <v>0</v>
      </c>
      <c r="H189" s="81">
        <f t="shared" si="122"/>
        <v>0</v>
      </c>
      <c r="I189" s="81" t="str">
        <f t="shared" si="123"/>
        <v> </v>
      </c>
      <c r="J189" s="70">
        <f t="shared" si="139"/>
        <v>0</v>
      </c>
      <c r="K189" s="70">
        <f t="shared" si="135"/>
        <v>0</v>
      </c>
      <c r="L189" s="209" t="str">
        <f t="shared" si="136"/>
        <v> </v>
      </c>
      <c r="M189" s="433">
        <f t="shared" si="140"/>
        <v>0</v>
      </c>
      <c r="N189" s="465">
        <f t="shared" si="140"/>
        <v>0</v>
      </c>
      <c r="O189" s="81">
        <f t="shared" si="153"/>
        <v>0</v>
      </c>
      <c r="P189" s="81">
        <f t="shared" si="125"/>
        <v>0</v>
      </c>
      <c r="Q189" s="81">
        <f t="shared" si="126"/>
        <v>0</v>
      </c>
      <c r="R189" s="81">
        <f t="shared" si="129"/>
        <v>0</v>
      </c>
      <c r="S189" s="81" t="str">
        <f t="shared" si="130"/>
        <v> </v>
      </c>
      <c r="T189" s="70">
        <f t="shared" si="141"/>
        <v>0</v>
      </c>
      <c r="U189" s="112">
        <f t="shared" si="142"/>
        <v>0</v>
      </c>
      <c r="V189" s="209" t="str">
        <f t="shared" si="143"/>
        <v> </v>
      </c>
      <c r="W189" s="634"/>
      <c r="X189" s="465"/>
      <c r="Y189" s="454"/>
      <c r="Z189" s="465">
        <f t="shared" si="127"/>
        <v>0</v>
      </c>
      <c r="AA189" s="81"/>
      <c r="AB189" s="81">
        <f t="shared" si="133"/>
        <v>0</v>
      </c>
      <c r="AC189" s="81" t="str">
        <f t="shared" si="132"/>
        <v> </v>
      </c>
      <c r="AD189" s="50"/>
      <c r="AE189" s="81">
        <f t="shared" si="144"/>
        <v>0</v>
      </c>
      <c r="AF189" s="244" t="str">
        <f t="shared" si="145"/>
        <v> </v>
      </c>
      <c r="AG189" s="602"/>
      <c r="AH189" s="81"/>
      <c r="AI189" s="81"/>
      <c r="AJ189" s="81">
        <f t="shared" si="146"/>
        <v>0</v>
      </c>
      <c r="AK189" s="81" t="str">
        <f t="shared" si="147"/>
        <v> </v>
      </c>
      <c r="AL189" s="81"/>
      <c r="AM189" s="81">
        <f t="shared" si="148"/>
        <v>0</v>
      </c>
      <c r="AN189" s="244" t="str">
        <f t="shared" si="149"/>
        <v> </v>
      </c>
      <c r="AO189" s="210"/>
      <c r="AP189" s="465"/>
      <c r="AQ189" s="81"/>
      <c r="AR189" s="81">
        <f t="shared" si="150"/>
        <v>0</v>
      </c>
      <c r="AS189" s="70" t="str">
        <f t="shared" si="137"/>
        <v> </v>
      </c>
      <c r="AT189" s="81"/>
      <c r="AU189" s="81">
        <f t="shared" si="151"/>
        <v>0</v>
      </c>
      <c r="AV189" s="571" t="str">
        <f t="shared" si="138"/>
        <v> </v>
      </c>
      <c r="AW189" s="634"/>
      <c r="AX189" s="463"/>
      <c r="AY189" s="72"/>
      <c r="AZ189" s="72">
        <f t="shared" si="128"/>
        <v>0</v>
      </c>
      <c r="BA189" s="72"/>
      <c r="BB189" s="70">
        <f t="shared" si="159"/>
        <v>0</v>
      </c>
      <c r="BC189" s="56" t="str">
        <f t="shared" si="107"/>
        <v> </v>
      </c>
      <c r="BD189" s="81"/>
      <c r="BE189" s="81">
        <f t="shared" si="154"/>
        <v>0</v>
      </c>
      <c r="BF189" s="209" t="str">
        <f t="shared" si="155"/>
        <v> </v>
      </c>
    </row>
    <row r="190" spans="1:58" ht="25.5" customHeight="1">
      <c r="A190" s="706" t="s">
        <v>141</v>
      </c>
      <c r="B190" s="736" t="s">
        <v>195</v>
      </c>
      <c r="C190" s="674"/>
      <c r="D190" s="433">
        <f t="shared" si="160"/>
        <v>0</v>
      </c>
      <c r="E190" s="50">
        <f t="shared" si="161"/>
        <v>0</v>
      </c>
      <c r="F190" s="50">
        <f t="shared" si="124"/>
        <v>0</v>
      </c>
      <c r="G190" s="50">
        <f t="shared" si="152"/>
        <v>0</v>
      </c>
      <c r="H190" s="50">
        <f t="shared" si="122"/>
        <v>0</v>
      </c>
      <c r="I190" s="50" t="str">
        <f t="shared" si="123"/>
        <v> </v>
      </c>
      <c r="J190" s="70">
        <f t="shared" si="139"/>
        <v>0</v>
      </c>
      <c r="K190" s="70">
        <f t="shared" si="135"/>
        <v>0</v>
      </c>
      <c r="L190" s="209" t="str">
        <f t="shared" si="136"/>
        <v> </v>
      </c>
      <c r="M190" s="433">
        <f t="shared" si="140"/>
        <v>0</v>
      </c>
      <c r="N190" s="433">
        <f t="shared" si="140"/>
        <v>0</v>
      </c>
      <c r="O190" s="50">
        <f t="shared" si="153"/>
        <v>0</v>
      </c>
      <c r="P190" s="50">
        <f t="shared" si="125"/>
        <v>0</v>
      </c>
      <c r="Q190" s="50">
        <f t="shared" si="126"/>
        <v>0</v>
      </c>
      <c r="R190" s="50">
        <f t="shared" si="129"/>
        <v>0</v>
      </c>
      <c r="S190" s="50" t="str">
        <f t="shared" si="130"/>
        <v> </v>
      </c>
      <c r="T190" s="70">
        <f t="shared" si="141"/>
        <v>0</v>
      </c>
      <c r="U190" s="112">
        <f t="shared" si="142"/>
        <v>0</v>
      </c>
      <c r="V190" s="209" t="str">
        <f t="shared" si="143"/>
        <v> </v>
      </c>
      <c r="W190" s="634"/>
      <c r="X190" s="433"/>
      <c r="Y190" s="444"/>
      <c r="Z190" s="433">
        <f t="shared" si="127"/>
        <v>0</v>
      </c>
      <c r="AA190" s="50"/>
      <c r="AB190" s="50">
        <f t="shared" si="133"/>
        <v>0</v>
      </c>
      <c r="AC190" s="50" t="str">
        <f t="shared" si="132"/>
        <v> </v>
      </c>
      <c r="AD190" s="50"/>
      <c r="AE190" s="50">
        <f t="shared" si="144"/>
        <v>0</v>
      </c>
      <c r="AF190" s="183" t="str">
        <f t="shared" si="145"/>
        <v> </v>
      </c>
      <c r="AG190" s="485"/>
      <c r="AH190" s="50"/>
      <c r="AI190" s="50"/>
      <c r="AJ190" s="50">
        <f t="shared" si="146"/>
        <v>0</v>
      </c>
      <c r="AK190" s="50" t="str">
        <f t="shared" si="147"/>
        <v> </v>
      </c>
      <c r="AL190" s="50"/>
      <c r="AM190" s="50">
        <f t="shared" si="148"/>
        <v>0</v>
      </c>
      <c r="AN190" s="183" t="str">
        <f t="shared" si="149"/>
        <v> </v>
      </c>
      <c r="AO190" s="182"/>
      <c r="AP190" s="433"/>
      <c r="AQ190" s="50"/>
      <c r="AR190" s="50">
        <f>AQ190-AP190</f>
        <v>0</v>
      </c>
      <c r="AS190" s="70" t="str">
        <f t="shared" si="137"/>
        <v> </v>
      </c>
      <c r="AT190" s="50"/>
      <c r="AU190" s="50">
        <f t="shared" si="151"/>
        <v>0</v>
      </c>
      <c r="AV190" s="571" t="str">
        <f t="shared" si="138"/>
        <v> </v>
      </c>
      <c r="AW190" s="634"/>
      <c r="AX190" s="465"/>
      <c r="AY190" s="81"/>
      <c r="AZ190" s="81">
        <f t="shared" si="128"/>
        <v>0</v>
      </c>
      <c r="BA190" s="81"/>
      <c r="BB190" s="70">
        <f t="shared" si="159"/>
        <v>0</v>
      </c>
      <c r="BC190" s="56" t="str">
        <f t="shared" si="107"/>
        <v> </v>
      </c>
      <c r="BD190" s="50"/>
      <c r="BE190" s="50">
        <f t="shared" si="154"/>
        <v>0</v>
      </c>
      <c r="BF190" s="209" t="str">
        <f t="shared" si="155"/>
        <v> </v>
      </c>
    </row>
    <row r="191" spans="1:58" s="9" customFormat="1" ht="31.5" customHeight="1">
      <c r="A191" s="734" t="s">
        <v>197</v>
      </c>
      <c r="B191" s="735" t="s">
        <v>198</v>
      </c>
      <c r="C191" s="463">
        <f t="shared" si="160"/>
        <v>0</v>
      </c>
      <c r="D191" s="463">
        <f t="shared" si="160"/>
        <v>0</v>
      </c>
      <c r="E191" s="72">
        <f t="shared" si="161"/>
        <v>0</v>
      </c>
      <c r="F191" s="72">
        <f t="shared" si="124"/>
        <v>0</v>
      </c>
      <c r="G191" s="72">
        <f t="shared" si="152"/>
        <v>0</v>
      </c>
      <c r="H191" s="72">
        <f t="shared" si="122"/>
        <v>0</v>
      </c>
      <c r="I191" s="72" t="str">
        <f t="shared" si="123"/>
        <v> </v>
      </c>
      <c r="J191" s="92">
        <f t="shared" si="139"/>
        <v>0</v>
      </c>
      <c r="K191" s="92">
        <f t="shared" si="135"/>
        <v>0</v>
      </c>
      <c r="L191" s="208" t="str">
        <f t="shared" si="136"/>
        <v> </v>
      </c>
      <c r="M191" s="433">
        <f t="shared" si="140"/>
        <v>0</v>
      </c>
      <c r="N191" s="463">
        <f t="shared" si="140"/>
        <v>0</v>
      </c>
      <c r="O191" s="72">
        <f t="shared" si="153"/>
        <v>0</v>
      </c>
      <c r="P191" s="72">
        <f t="shared" si="125"/>
        <v>0</v>
      </c>
      <c r="Q191" s="72">
        <f t="shared" si="126"/>
        <v>0</v>
      </c>
      <c r="R191" s="72">
        <f t="shared" si="129"/>
        <v>0</v>
      </c>
      <c r="S191" s="72" t="str">
        <f t="shared" si="130"/>
        <v> </v>
      </c>
      <c r="T191" s="92">
        <f t="shared" si="141"/>
        <v>0</v>
      </c>
      <c r="U191" s="119">
        <f t="shared" si="142"/>
        <v>0</v>
      </c>
      <c r="V191" s="208" t="str">
        <f t="shared" si="143"/>
        <v> </v>
      </c>
      <c r="W191" s="640"/>
      <c r="X191" s="549">
        <f>X192+X193+X194</f>
        <v>0</v>
      </c>
      <c r="Y191" s="451">
        <f>Y192+Y193+Y194</f>
        <v>0</v>
      </c>
      <c r="Z191" s="463">
        <f t="shared" si="127"/>
        <v>0</v>
      </c>
      <c r="AA191" s="72">
        <f>AA192+AA193+AA194</f>
        <v>0</v>
      </c>
      <c r="AB191" s="72">
        <f t="shared" si="133"/>
        <v>0</v>
      </c>
      <c r="AC191" s="72" t="str">
        <f t="shared" si="132"/>
        <v> </v>
      </c>
      <c r="AD191" s="72"/>
      <c r="AE191" s="72">
        <f t="shared" si="144"/>
        <v>0</v>
      </c>
      <c r="AF191" s="191" t="str">
        <f t="shared" si="145"/>
        <v> </v>
      </c>
      <c r="AG191" s="549"/>
      <c r="AH191" s="72"/>
      <c r="AI191" s="72"/>
      <c r="AJ191" s="72">
        <f t="shared" si="146"/>
        <v>0</v>
      </c>
      <c r="AK191" s="72" t="str">
        <f t="shared" si="147"/>
        <v> </v>
      </c>
      <c r="AL191" s="72"/>
      <c r="AM191" s="72">
        <f t="shared" si="148"/>
        <v>0</v>
      </c>
      <c r="AN191" s="191" t="str">
        <f t="shared" si="149"/>
        <v> </v>
      </c>
      <c r="AO191" s="206"/>
      <c r="AP191" s="463"/>
      <c r="AQ191" s="72"/>
      <c r="AR191" s="72">
        <f t="shared" si="150"/>
        <v>0</v>
      </c>
      <c r="AS191" s="92" t="str">
        <f t="shared" si="137"/>
        <v> </v>
      </c>
      <c r="AT191" s="72"/>
      <c r="AU191" s="72">
        <f t="shared" si="151"/>
        <v>0</v>
      </c>
      <c r="AV191" s="585" t="str">
        <f t="shared" si="138"/>
        <v> </v>
      </c>
      <c r="AW191" s="206">
        <f>AW192+AW193+AW194</f>
        <v>0</v>
      </c>
      <c r="AX191" s="463">
        <f>AX192+AX193+AX194</f>
        <v>0</v>
      </c>
      <c r="AY191" s="72">
        <f>AY192+AY193+AY194</f>
        <v>0</v>
      </c>
      <c r="AZ191" s="72">
        <f t="shared" si="128"/>
        <v>0</v>
      </c>
      <c r="BA191" s="72">
        <f>BA192+BA193+BA194</f>
        <v>0</v>
      </c>
      <c r="BB191" s="165">
        <f t="shared" si="159"/>
        <v>0</v>
      </c>
      <c r="BC191" s="81" t="str">
        <f aca="true" t="shared" si="162" ref="BC191:BC201">IF(AX191&lt;&gt;0,IF(AY191/AX191*100&lt;0,"&lt;0",IF(AY191/AX191*100&gt;200,"&gt;200",AY191/AX191*100))," ")</f>
        <v> </v>
      </c>
      <c r="BD191" s="72"/>
      <c r="BE191" s="72">
        <f t="shared" si="154"/>
        <v>0</v>
      </c>
      <c r="BF191" s="208" t="str">
        <f t="shared" si="155"/>
        <v> </v>
      </c>
    </row>
    <row r="192" spans="1:58" s="9" customFormat="1" ht="23.25" customHeight="1">
      <c r="A192" s="706" t="s">
        <v>196</v>
      </c>
      <c r="B192" s="736" t="s">
        <v>199</v>
      </c>
      <c r="C192" s="674"/>
      <c r="D192" s="433">
        <f t="shared" si="160"/>
        <v>0</v>
      </c>
      <c r="E192" s="50">
        <f t="shared" si="161"/>
        <v>0</v>
      </c>
      <c r="F192" s="50">
        <f t="shared" si="124"/>
        <v>0</v>
      </c>
      <c r="G192" s="50">
        <f t="shared" si="152"/>
        <v>0</v>
      </c>
      <c r="H192" s="50">
        <f t="shared" si="122"/>
        <v>0</v>
      </c>
      <c r="I192" s="50" t="str">
        <f t="shared" si="123"/>
        <v> </v>
      </c>
      <c r="J192" s="70">
        <f t="shared" si="139"/>
        <v>0</v>
      </c>
      <c r="K192" s="70">
        <f t="shared" si="135"/>
        <v>0</v>
      </c>
      <c r="L192" s="209" t="str">
        <f t="shared" si="136"/>
        <v> </v>
      </c>
      <c r="M192" s="433">
        <f t="shared" si="140"/>
        <v>0</v>
      </c>
      <c r="N192" s="433">
        <f t="shared" si="140"/>
        <v>0</v>
      </c>
      <c r="O192" s="50">
        <f t="shared" si="153"/>
        <v>0</v>
      </c>
      <c r="P192" s="50">
        <f t="shared" si="125"/>
        <v>0</v>
      </c>
      <c r="Q192" s="50">
        <f t="shared" si="126"/>
        <v>0</v>
      </c>
      <c r="R192" s="50">
        <f t="shared" si="129"/>
        <v>0</v>
      </c>
      <c r="S192" s="50" t="str">
        <f t="shared" si="130"/>
        <v> </v>
      </c>
      <c r="T192" s="70">
        <f t="shared" si="141"/>
        <v>0</v>
      </c>
      <c r="U192" s="112">
        <f t="shared" si="142"/>
        <v>0</v>
      </c>
      <c r="V192" s="209" t="str">
        <f t="shared" si="143"/>
        <v> </v>
      </c>
      <c r="W192" s="634"/>
      <c r="X192" s="433"/>
      <c r="Y192" s="444"/>
      <c r="Z192" s="433">
        <f t="shared" si="127"/>
        <v>0</v>
      </c>
      <c r="AA192" s="50"/>
      <c r="AB192" s="50">
        <f t="shared" si="133"/>
        <v>0</v>
      </c>
      <c r="AC192" s="50" t="str">
        <f t="shared" si="132"/>
        <v> </v>
      </c>
      <c r="AD192" s="50"/>
      <c r="AE192" s="81">
        <f t="shared" si="144"/>
        <v>0</v>
      </c>
      <c r="AF192" s="244" t="str">
        <f t="shared" si="145"/>
        <v> </v>
      </c>
      <c r="AG192" s="602"/>
      <c r="AH192" s="81"/>
      <c r="AI192" s="81"/>
      <c r="AJ192" s="81">
        <f t="shared" si="146"/>
        <v>0</v>
      </c>
      <c r="AK192" s="81" t="str">
        <f t="shared" si="147"/>
        <v> </v>
      </c>
      <c r="AL192" s="81"/>
      <c r="AM192" s="81">
        <f t="shared" si="148"/>
        <v>0</v>
      </c>
      <c r="AN192" s="244" t="str">
        <f t="shared" si="149"/>
        <v> </v>
      </c>
      <c r="AO192" s="210"/>
      <c r="AP192" s="465"/>
      <c r="AQ192" s="81"/>
      <c r="AR192" s="81">
        <f t="shared" si="150"/>
        <v>0</v>
      </c>
      <c r="AS192" s="70" t="str">
        <f t="shared" si="137"/>
        <v> </v>
      </c>
      <c r="AT192" s="81"/>
      <c r="AU192" s="81">
        <f t="shared" si="151"/>
        <v>0</v>
      </c>
      <c r="AV192" s="571" t="str">
        <f t="shared" si="138"/>
        <v> </v>
      </c>
      <c r="AW192" s="634"/>
      <c r="AX192" s="463"/>
      <c r="AY192" s="72"/>
      <c r="AZ192" s="72">
        <f t="shared" si="128"/>
        <v>0</v>
      </c>
      <c r="BA192" s="72"/>
      <c r="BB192" s="163">
        <f t="shared" si="159"/>
        <v>0</v>
      </c>
      <c r="BC192" s="56" t="str">
        <f t="shared" si="162"/>
        <v> </v>
      </c>
      <c r="BD192" s="81"/>
      <c r="BE192" s="81">
        <f t="shared" si="154"/>
        <v>0</v>
      </c>
      <c r="BF192" s="209" t="str">
        <f t="shared" si="155"/>
        <v> </v>
      </c>
    </row>
    <row r="193" spans="1:58" s="9" customFormat="1" ht="21.75" customHeight="1">
      <c r="A193" s="706" t="s">
        <v>200</v>
      </c>
      <c r="B193" s="736" t="s">
        <v>201</v>
      </c>
      <c r="C193" s="674"/>
      <c r="D193" s="433">
        <f t="shared" si="160"/>
        <v>0</v>
      </c>
      <c r="E193" s="50">
        <f t="shared" si="161"/>
        <v>0</v>
      </c>
      <c r="F193" s="50">
        <f t="shared" si="124"/>
        <v>0</v>
      </c>
      <c r="G193" s="50">
        <f t="shared" si="152"/>
        <v>0</v>
      </c>
      <c r="H193" s="50">
        <f t="shared" si="122"/>
        <v>0</v>
      </c>
      <c r="I193" s="50" t="str">
        <f t="shared" si="123"/>
        <v> </v>
      </c>
      <c r="J193" s="70">
        <f t="shared" si="139"/>
        <v>0</v>
      </c>
      <c r="K193" s="70">
        <f t="shared" si="135"/>
        <v>0</v>
      </c>
      <c r="L193" s="209" t="str">
        <f t="shared" si="136"/>
        <v> </v>
      </c>
      <c r="M193" s="433">
        <f t="shared" si="140"/>
        <v>0</v>
      </c>
      <c r="N193" s="433">
        <f t="shared" si="140"/>
        <v>0</v>
      </c>
      <c r="O193" s="50">
        <f t="shared" si="153"/>
        <v>0</v>
      </c>
      <c r="P193" s="50">
        <f t="shared" si="125"/>
        <v>0</v>
      </c>
      <c r="Q193" s="50">
        <f t="shared" si="126"/>
        <v>0</v>
      </c>
      <c r="R193" s="50">
        <f t="shared" si="129"/>
        <v>0</v>
      </c>
      <c r="S193" s="50" t="str">
        <f t="shared" si="130"/>
        <v> </v>
      </c>
      <c r="T193" s="70">
        <f t="shared" si="141"/>
        <v>0</v>
      </c>
      <c r="U193" s="112">
        <f t="shared" si="142"/>
        <v>0</v>
      </c>
      <c r="V193" s="209" t="str">
        <f t="shared" si="143"/>
        <v> </v>
      </c>
      <c r="W193" s="634"/>
      <c r="X193" s="433"/>
      <c r="Y193" s="444"/>
      <c r="Z193" s="433">
        <f t="shared" si="127"/>
        <v>0</v>
      </c>
      <c r="AA193" s="50"/>
      <c r="AB193" s="50">
        <f t="shared" si="133"/>
        <v>0</v>
      </c>
      <c r="AC193" s="50" t="str">
        <f t="shared" si="132"/>
        <v> </v>
      </c>
      <c r="AD193" s="50"/>
      <c r="AE193" s="81">
        <f t="shared" si="144"/>
        <v>0</v>
      </c>
      <c r="AF193" s="244" t="str">
        <f t="shared" si="145"/>
        <v> </v>
      </c>
      <c r="AG193" s="602"/>
      <c r="AH193" s="81"/>
      <c r="AI193" s="81"/>
      <c r="AJ193" s="81">
        <f t="shared" si="146"/>
        <v>0</v>
      </c>
      <c r="AK193" s="81" t="str">
        <f t="shared" si="147"/>
        <v> </v>
      </c>
      <c r="AL193" s="81"/>
      <c r="AM193" s="81">
        <f t="shared" si="148"/>
        <v>0</v>
      </c>
      <c r="AN193" s="244" t="str">
        <f t="shared" si="149"/>
        <v> </v>
      </c>
      <c r="AO193" s="210"/>
      <c r="AP193" s="465"/>
      <c r="AQ193" s="81"/>
      <c r="AR193" s="81">
        <f t="shared" si="150"/>
        <v>0</v>
      </c>
      <c r="AS193" s="70" t="str">
        <f t="shared" si="137"/>
        <v> </v>
      </c>
      <c r="AT193" s="81"/>
      <c r="AU193" s="81">
        <f t="shared" si="151"/>
        <v>0</v>
      </c>
      <c r="AV193" s="571" t="str">
        <f t="shared" si="138"/>
        <v> </v>
      </c>
      <c r="AW193" s="634"/>
      <c r="AX193" s="465"/>
      <c r="AY193" s="81"/>
      <c r="AZ193" s="81">
        <f t="shared" si="128"/>
        <v>0</v>
      </c>
      <c r="BA193" s="81"/>
      <c r="BB193" s="70">
        <f t="shared" si="159"/>
        <v>0</v>
      </c>
      <c r="BC193" s="56" t="str">
        <f t="shared" si="162"/>
        <v> </v>
      </c>
      <c r="BD193" s="81"/>
      <c r="BE193" s="81">
        <f t="shared" si="154"/>
        <v>0</v>
      </c>
      <c r="BF193" s="209" t="str">
        <f t="shared" si="155"/>
        <v> </v>
      </c>
    </row>
    <row r="194" spans="1:58" ht="23.25" customHeight="1">
      <c r="A194" s="706" t="s">
        <v>202</v>
      </c>
      <c r="B194" s="736" t="s">
        <v>203</v>
      </c>
      <c r="C194" s="674"/>
      <c r="D194" s="433">
        <f t="shared" si="160"/>
        <v>0</v>
      </c>
      <c r="E194" s="50">
        <f t="shared" si="161"/>
        <v>0</v>
      </c>
      <c r="F194" s="50">
        <f t="shared" si="124"/>
        <v>0</v>
      </c>
      <c r="G194" s="50">
        <f t="shared" si="152"/>
        <v>0</v>
      </c>
      <c r="H194" s="50">
        <f t="shared" si="122"/>
        <v>0</v>
      </c>
      <c r="I194" s="50" t="str">
        <f t="shared" si="123"/>
        <v> </v>
      </c>
      <c r="J194" s="70">
        <f t="shared" si="139"/>
        <v>0</v>
      </c>
      <c r="K194" s="70">
        <f t="shared" si="135"/>
        <v>0</v>
      </c>
      <c r="L194" s="209" t="str">
        <f t="shared" si="136"/>
        <v> </v>
      </c>
      <c r="M194" s="433">
        <f t="shared" si="140"/>
        <v>0</v>
      </c>
      <c r="N194" s="433">
        <f t="shared" si="140"/>
        <v>0</v>
      </c>
      <c r="O194" s="50">
        <f t="shared" si="153"/>
        <v>0</v>
      </c>
      <c r="P194" s="50">
        <f t="shared" si="125"/>
        <v>0</v>
      </c>
      <c r="Q194" s="50">
        <f t="shared" si="126"/>
        <v>0</v>
      </c>
      <c r="R194" s="50">
        <f t="shared" si="129"/>
        <v>0</v>
      </c>
      <c r="S194" s="50" t="str">
        <f t="shared" si="130"/>
        <v> </v>
      </c>
      <c r="T194" s="70">
        <f t="shared" si="141"/>
        <v>0</v>
      </c>
      <c r="U194" s="112">
        <f t="shared" si="142"/>
        <v>0</v>
      </c>
      <c r="V194" s="209" t="str">
        <f t="shared" si="143"/>
        <v> </v>
      </c>
      <c r="W194" s="634"/>
      <c r="X194" s="433"/>
      <c r="Y194" s="444"/>
      <c r="Z194" s="433">
        <f t="shared" si="127"/>
        <v>0</v>
      </c>
      <c r="AA194" s="50"/>
      <c r="AB194" s="50">
        <f t="shared" si="133"/>
        <v>0</v>
      </c>
      <c r="AC194" s="50" t="str">
        <f t="shared" si="132"/>
        <v> </v>
      </c>
      <c r="AD194" s="50"/>
      <c r="AE194" s="50">
        <f t="shared" si="144"/>
        <v>0</v>
      </c>
      <c r="AF194" s="183" t="str">
        <f t="shared" si="145"/>
        <v> </v>
      </c>
      <c r="AG194" s="485"/>
      <c r="AH194" s="50"/>
      <c r="AI194" s="50"/>
      <c r="AJ194" s="50">
        <f t="shared" si="146"/>
        <v>0</v>
      </c>
      <c r="AK194" s="50" t="str">
        <f t="shared" si="147"/>
        <v> </v>
      </c>
      <c r="AL194" s="50"/>
      <c r="AM194" s="50">
        <f t="shared" si="148"/>
        <v>0</v>
      </c>
      <c r="AN194" s="183" t="str">
        <f t="shared" si="149"/>
        <v> </v>
      </c>
      <c r="AO194" s="182"/>
      <c r="AP194" s="433"/>
      <c r="AQ194" s="50"/>
      <c r="AR194" s="50">
        <f t="shared" si="150"/>
        <v>0</v>
      </c>
      <c r="AS194" s="70" t="str">
        <f t="shared" si="137"/>
        <v> </v>
      </c>
      <c r="AT194" s="50"/>
      <c r="AU194" s="50">
        <f t="shared" si="151"/>
        <v>0</v>
      </c>
      <c r="AV194" s="571" t="str">
        <f t="shared" si="138"/>
        <v> </v>
      </c>
      <c r="AW194" s="634"/>
      <c r="AX194" s="602"/>
      <c r="AY194" s="81"/>
      <c r="AZ194" s="81">
        <f t="shared" si="128"/>
        <v>0</v>
      </c>
      <c r="BA194" s="81"/>
      <c r="BB194" s="70">
        <f t="shared" si="159"/>
        <v>0</v>
      </c>
      <c r="BC194" s="56" t="str">
        <f t="shared" si="162"/>
        <v> </v>
      </c>
      <c r="BD194" s="50"/>
      <c r="BE194" s="50">
        <f t="shared" si="154"/>
        <v>0</v>
      </c>
      <c r="BF194" s="209" t="str">
        <f t="shared" si="155"/>
        <v> </v>
      </c>
    </row>
    <row r="195" spans="1:58" s="9" customFormat="1" ht="21.75" customHeight="1">
      <c r="A195" s="734" t="s">
        <v>205</v>
      </c>
      <c r="B195" s="735" t="s">
        <v>204</v>
      </c>
      <c r="C195" s="463">
        <f t="shared" si="160"/>
        <v>5375.3</v>
      </c>
      <c r="D195" s="463">
        <f t="shared" si="160"/>
        <v>4517.5</v>
      </c>
      <c r="E195" s="72">
        <f t="shared" si="161"/>
        <v>3492.5</v>
      </c>
      <c r="F195" s="72">
        <f t="shared" si="124"/>
        <v>1916.0000000000002</v>
      </c>
      <c r="G195" s="72">
        <f t="shared" si="152"/>
        <v>1576.5</v>
      </c>
      <c r="H195" s="72">
        <f t="shared" si="122"/>
        <v>-1025</v>
      </c>
      <c r="I195" s="72">
        <f t="shared" si="123"/>
        <v>77.31045932484781</v>
      </c>
      <c r="J195" s="92">
        <f t="shared" si="139"/>
        <v>0</v>
      </c>
      <c r="K195" s="92">
        <f t="shared" si="135"/>
        <v>3492.5</v>
      </c>
      <c r="L195" s="208" t="str">
        <f t="shared" si="136"/>
        <v> </v>
      </c>
      <c r="M195" s="463">
        <f t="shared" si="140"/>
        <v>5328</v>
      </c>
      <c r="N195" s="463">
        <f t="shared" si="140"/>
        <v>4470.3</v>
      </c>
      <c r="O195" s="72">
        <f t="shared" si="153"/>
        <v>3483.8</v>
      </c>
      <c r="P195" s="72">
        <f t="shared" si="125"/>
        <v>1962.5000000000002</v>
      </c>
      <c r="Q195" s="72">
        <f t="shared" si="126"/>
        <v>1521.3</v>
      </c>
      <c r="R195" s="72">
        <f t="shared" si="129"/>
        <v>-986.5</v>
      </c>
      <c r="S195" s="72">
        <f t="shared" si="130"/>
        <v>77.93212983468672</v>
      </c>
      <c r="T195" s="92">
        <f t="shared" si="141"/>
        <v>0</v>
      </c>
      <c r="U195" s="119">
        <f t="shared" si="142"/>
        <v>3483.8</v>
      </c>
      <c r="V195" s="208" t="str">
        <f t="shared" si="143"/>
        <v> </v>
      </c>
      <c r="W195" s="463">
        <f>W197+W196</f>
        <v>5328</v>
      </c>
      <c r="X195" s="463">
        <f>X197+X196</f>
        <v>4470.3</v>
      </c>
      <c r="Y195" s="451">
        <f>Y197+Y196</f>
        <v>3483.8</v>
      </c>
      <c r="Z195" s="463">
        <f t="shared" si="127"/>
        <v>1962.5000000000002</v>
      </c>
      <c r="AA195" s="72">
        <f>AA197+AA196</f>
        <v>1521.3</v>
      </c>
      <c r="AB195" s="72">
        <f t="shared" si="133"/>
        <v>-986.5</v>
      </c>
      <c r="AC195" s="72">
        <f t="shared" si="132"/>
        <v>77.93212983468672</v>
      </c>
      <c r="AD195" s="72"/>
      <c r="AE195" s="72">
        <f t="shared" si="144"/>
        <v>3483.8</v>
      </c>
      <c r="AF195" s="191" t="str">
        <f t="shared" si="145"/>
        <v> </v>
      </c>
      <c r="AG195" s="549"/>
      <c r="AH195" s="72"/>
      <c r="AI195" s="72"/>
      <c r="AJ195" s="72">
        <f t="shared" si="146"/>
        <v>0</v>
      </c>
      <c r="AK195" s="72" t="str">
        <f t="shared" si="147"/>
        <v> </v>
      </c>
      <c r="AL195" s="72"/>
      <c r="AM195" s="72">
        <f t="shared" si="148"/>
        <v>0</v>
      </c>
      <c r="AN195" s="191" t="str">
        <f t="shared" si="149"/>
        <v> </v>
      </c>
      <c r="AO195" s="206"/>
      <c r="AP195" s="463"/>
      <c r="AQ195" s="72"/>
      <c r="AR195" s="72">
        <f t="shared" si="150"/>
        <v>0</v>
      </c>
      <c r="AS195" s="92" t="str">
        <f t="shared" si="137"/>
        <v> </v>
      </c>
      <c r="AT195" s="72"/>
      <c r="AU195" s="72">
        <f t="shared" si="151"/>
        <v>0</v>
      </c>
      <c r="AV195" s="585" t="str">
        <f t="shared" si="138"/>
        <v> </v>
      </c>
      <c r="AW195" s="669">
        <f>AW196+AW197</f>
        <v>47.3</v>
      </c>
      <c r="AX195" s="72">
        <f>AX196+AX197</f>
        <v>47.19999999999999</v>
      </c>
      <c r="AY195" s="72">
        <f>AY196+AY197</f>
        <v>8.700000000000003</v>
      </c>
      <c r="AZ195" s="72">
        <f t="shared" si="128"/>
        <v>-46.5</v>
      </c>
      <c r="BA195" s="72">
        <f>BA196+BA197</f>
        <v>55.2</v>
      </c>
      <c r="BB195" s="165">
        <f t="shared" si="159"/>
        <v>-38.499999999999986</v>
      </c>
      <c r="BC195" s="72">
        <f t="shared" si="162"/>
        <v>18.43220338983052</v>
      </c>
      <c r="BD195" s="72"/>
      <c r="BE195" s="72">
        <f t="shared" si="154"/>
        <v>8.700000000000003</v>
      </c>
      <c r="BF195" s="208" t="str">
        <f>IF(BD195&lt;&gt;0,IF(AY197/BD195*100&lt;0,"&lt;0",IF(AY197/BD195*100&gt;200,"&gt;200",AY197/BD195*100))," ")</f>
        <v> </v>
      </c>
    </row>
    <row r="196" spans="1:58" s="9" customFormat="1" ht="21.75" customHeight="1">
      <c r="A196" s="750" t="s">
        <v>280</v>
      </c>
      <c r="B196" s="736" t="s">
        <v>206</v>
      </c>
      <c r="C196" s="433">
        <f t="shared" si="160"/>
        <v>6671.700000000001</v>
      </c>
      <c r="D196" s="433">
        <f t="shared" si="160"/>
        <v>5713.6</v>
      </c>
      <c r="E196" s="50">
        <f t="shared" si="161"/>
        <v>4646.3</v>
      </c>
      <c r="F196" s="50">
        <f t="shared" si="124"/>
        <v>3069.8</v>
      </c>
      <c r="G196" s="50">
        <f t="shared" si="152"/>
        <v>1576.5</v>
      </c>
      <c r="H196" s="50">
        <f t="shared" si="122"/>
        <v>-1067.3000000000002</v>
      </c>
      <c r="I196" s="50">
        <f t="shared" si="123"/>
        <v>81.32000840100811</v>
      </c>
      <c r="J196" s="92"/>
      <c r="K196" s="92"/>
      <c r="L196" s="208"/>
      <c r="M196" s="433">
        <f t="shared" si="140"/>
        <v>6538.6</v>
      </c>
      <c r="N196" s="433">
        <f t="shared" si="140"/>
        <v>5580.5</v>
      </c>
      <c r="O196" s="50">
        <f t="shared" si="153"/>
        <v>4591.1</v>
      </c>
      <c r="P196" s="50">
        <f t="shared" si="125"/>
        <v>3069.8</v>
      </c>
      <c r="Q196" s="50">
        <f t="shared" si="126"/>
        <v>1521.3</v>
      </c>
      <c r="R196" s="50">
        <f t="shared" si="129"/>
        <v>-989.3999999999996</v>
      </c>
      <c r="S196" s="50">
        <f t="shared" si="130"/>
        <v>82.27040587760955</v>
      </c>
      <c r="T196" s="92"/>
      <c r="U196" s="119"/>
      <c r="V196" s="208"/>
      <c r="W196" s="776">
        <v>6538.6</v>
      </c>
      <c r="X196" s="433">
        <v>5580.5</v>
      </c>
      <c r="Y196" s="444">
        <v>4591.1</v>
      </c>
      <c r="Z196" s="433">
        <f t="shared" si="127"/>
        <v>3069.8</v>
      </c>
      <c r="AA196" s="50">
        <v>1521.3</v>
      </c>
      <c r="AB196" s="50"/>
      <c r="AC196" s="50"/>
      <c r="AD196" s="72"/>
      <c r="AE196" s="72"/>
      <c r="AF196" s="191"/>
      <c r="AG196" s="549"/>
      <c r="AH196" s="72"/>
      <c r="AI196" s="72"/>
      <c r="AJ196" s="72"/>
      <c r="AK196" s="72"/>
      <c r="AL196" s="72"/>
      <c r="AM196" s="72"/>
      <c r="AN196" s="191"/>
      <c r="AO196" s="206"/>
      <c r="AP196" s="463"/>
      <c r="AQ196" s="72"/>
      <c r="AR196" s="72"/>
      <c r="AS196" s="92"/>
      <c r="AT196" s="72"/>
      <c r="AU196" s="72"/>
      <c r="AV196" s="585"/>
      <c r="AW196" s="776">
        <v>133.1</v>
      </c>
      <c r="AX196" s="485">
        <v>133.1</v>
      </c>
      <c r="AY196" s="50">
        <v>55.2</v>
      </c>
      <c r="AZ196" s="50">
        <f t="shared" si="128"/>
        <v>0</v>
      </c>
      <c r="BA196" s="50">
        <v>55.2</v>
      </c>
      <c r="BB196" s="70">
        <f t="shared" si="159"/>
        <v>-77.89999999999999</v>
      </c>
      <c r="BC196" s="50">
        <f t="shared" si="162"/>
        <v>41.4725770097671</v>
      </c>
      <c r="BD196" s="72"/>
      <c r="BE196" s="50">
        <f t="shared" si="154"/>
        <v>55.2</v>
      </c>
      <c r="BF196" s="208"/>
    </row>
    <row r="197" spans="1:58" ht="21" customHeight="1">
      <c r="A197" s="706" t="s">
        <v>281</v>
      </c>
      <c r="B197" s="736" t="s">
        <v>206</v>
      </c>
      <c r="C197" s="433">
        <f t="shared" si="160"/>
        <v>-1296.3999999999999</v>
      </c>
      <c r="D197" s="433">
        <f t="shared" si="160"/>
        <v>-1196.1000000000001</v>
      </c>
      <c r="E197" s="50">
        <f t="shared" si="161"/>
        <v>-1153.8</v>
      </c>
      <c r="F197" s="50">
        <f t="shared" si="124"/>
        <v>-1153.8</v>
      </c>
      <c r="G197" s="50">
        <f t="shared" si="152"/>
        <v>0</v>
      </c>
      <c r="H197" s="50">
        <f t="shared" si="122"/>
        <v>42.30000000000018</v>
      </c>
      <c r="I197" s="50">
        <f t="shared" si="123"/>
        <v>96.4635063957863</v>
      </c>
      <c r="J197" s="70">
        <f t="shared" si="139"/>
        <v>0</v>
      </c>
      <c r="K197" s="70">
        <f t="shared" si="135"/>
        <v>-1153.8</v>
      </c>
      <c r="L197" s="209" t="str">
        <f t="shared" si="136"/>
        <v> </v>
      </c>
      <c r="M197" s="433">
        <f t="shared" si="140"/>
        <v>-1210.6</v>
      </c>
      <c r="N197" s="433">
        <f t="shared" si="140"/>
        <v>-1110.2</v>
      </c>
      <c r="O197" s="50">
        <f t="shared" si="153"/>
        <v>-1107.3</v>
      </c>
      <c r="P197" s="50">
        <f t="shared" si="125"/>
        <v>-1107.3</v>
      </c>
      <c r="Q197" s="50">
        <f t="shared" si="126"/>
        <v>0</v>
      </c>
      <c r="R197" s="50">
        <f t="shared" si="129"/>
        <v>2.900000000000091</v>
      </c>
      <c r="S197" s="50">
        <f t="shared" si="130"/>
        <v>99.73878580435957</v>
      </c>
      <c r="T197" s="70">
        <f t="shared" si="141"/>
        <v>0</v>
      </c>
      <c r="U197" s="112">
        <f t="shared" si="142"/>
        <v>-1107.3</v>
      </c>
      <c r="V197" s="209" t="str">
        <f t="shared" si="143"/>
        <v> </v>
      </c>
      <c r="W197" s="634">
        <v>-1210.6</v>
      </c>
      <c r="X197" s="433">
        <v>-1110.2</v>
      </c>
      <c r="Y197" s="444">
        <v>-1107.3</v>
      </c>
      <c r="Z197" s="433">
        <f t="shared" si="127"/>
        <v>-1107.3</v>
      </c>
      <c r="AA197" s="50"/>
      <c r="AB197" s="50">
        <f t="shared" si="133"/>
        <v>2.900000000000091</v>
      </c>
      <c r="AC197" s="50">
        <f t="shared" si="132"/>
        <v>99.73878580435957</v>
      </c>
      <c r="AD197" s="50"/>
      <c r="AE197" s="50">
        <f t="shared" si="144"/>
        <v>-1107.3</v>
      </c>
      <c r="AF197" s="183" t="str">
        <f t="shared" si="145"/>
        <v> </v>
      </c>
      <c r="AG197" s="485"/>
      <c r="AH197" s="50"/>
      <c r="AI197" s="50"/>
      <c r="AJ197" s="50">
        <f t="shared" si="146"/>
        <v>0</v>
      </c>
      <c r="AK197" s="50" t="str">
        <f t="shared" si="147"/>
        <v> </v>
      </c>
      <c r="AL197" s="50"/>
      <c r="AM197" s="50">
        <f t="shared" si="148"/>
        <v>0</v>
      </c>
      <c r="AN197" s="183" t="str">
        <f t="shared" si="149"/>
        <v> </v>
      </c>
      <c r="AO197" s="182"/>
      <c r="AP197" s="433"/>
      <c r="AQ197" s="50"/>
      <c r="AR197" s="50">
        <f t="shared" si="150"/>
        <v>0</v>
      </c>
      <c r="AS197" s="70" t="str">
        <f t="shared" si="137"/>
        <v> </v>
      </c>
      <c r="AT197" s="50"/>
      <c r="AU197" s="50">
        <f t="shared" si="151"/>
        <v>0</v>
      </c>
      <c r="AV197" s="571" t="str">
        <f t="shared" si="138"/>
        <v> </v>
      </c>
      <c r="AW197" s="634">
        <v>-85.8</v>
      </c>
      <c r="AX197" s="433">
        <v>-85.9</v>
      </c>
      <c r="AY197" s="50">
        <v>-46.5</v>
      </c>
      <c r="AZ197" s="50">
        <f t="shared" si="128"/>
        <v>-46.5</v>
      </c>
      <c r="BA197" s="50"/>
      <c r="BB197" s="70">
        <f t="shared" si="159"/>
        <v>39.400000000000006</v>
      </c>
      <c r="BC197" s="50">
        <f t="shared" si="162"/>
        <v>54.13271245634458</v>
      </c>
      <c r="BD197" s="50"/>
      <c r="BE197" s="50">
        <f t="shared" si="154"/>
        <v>-46.5</v>
      </c>
      <c r="BF197" s="209" t="str">
        <f>IF(BD197&lt;&gt;0,IF(#REF!/BD197*100&lt;0,"&lt;0",IF(#REF!/BD197*100&gt;200,"&gt;200",#REF!/BD197*100))," ")</f>
        <v> </v>
      </c>
    </row>
    <row r="198" spans="1:58" ht="21.75" customHeight="1">
      <c r="A198" s="751" t="s">
        <v>210</v>
      </c>
      <c r="B198" s="752" t="s">
        <v>207</v>
      </c>
      <c r="C198" s="550">
        <f t="shared" si="160"/>
        <v>-819.6999999999873</v>
      </c>
      <c r="D198" s="550">
        <f t="shared" si="160"/>
        <v>-143.10000000000184</v>
      </c>
      <c r="E198" s="389">
        <f t="shared" si="161"/>
        <v>-1601.0999999999935</v>
      </c>
      <c r="F198" s="389">
        <f t="shared" si="124"/>
        <v>-1573.8999999999933</v>
      </c>
      <c r="G198" s="389">
        <f t="shared" si="152"/>
        <v>-27.20000000000003</v>
      </c>
      <c r="H198" s="389">
        <f t="shared" si="122"/>
        <v>-1457.9999999999918</v>
      </c>
      <c r="I198" s="389" t="str">
        <f t="shared" si="123"/>
        <v>&gt;200</v>
      </c>
      <c r="J198" s="389">
        <f>J131-J132-J166</f>
        <v>0</v>
      </c>
      <c r="K198" s="389">
        <f t="shared" si="135"/>
        <v>-1601.0999999999935</v>
      </c>
      <c r="L198" s="390" t="str">
        <f t="shared" si="136"/>
        <v> </v>
      </c>
      <c r="M198" s="550">
        <f t="shared" si="140"/>
        <v>-805.4999999999873</v>
      </c>
      <c r="N198" s="550">
        <f t="shared" si="140"/>
        <v>-725.8000000000011</v>
      </c>
      <c r="O198" s="389">
        <f t="shared" si="153"/>
        <v>-1178.6999999999962</v>
      </c>
      <c r="P198" s="389">
        <f t="shared" si="125"/>
        <v>-1084.699999999996</v>
      </c>
      <c r="Q198" s="389">
        <f t="shared" si="126"/>
        <v>-94</v>
      </c>
      <c r="R198" s="389">
        <f t="shared" si="129"/>
        <v>-452.8999999999951</v>
      </c>
      <c r="S198" s="389">
        <f t="shared" si="130"/>
        <v>162.4001102232012</v>
      </c>
      <c r="T198" s="389">
        <f>T131-T132-T166</f>
        <v>0</v>
      </c>
      <c r="U198" s="391">
        <f t="shared" si="142"/>
        <v>-1178.6999999999962</v>
      </c>
      <c r="V198" s="390" t="str">
        <f t="shared" si="143"/>
        <v> </v>
      </c>
      <c r="W198" s="555">
        <f>W131-W132-W166</f>
        <v>-835.8999999999869</v>
      </c>
      <c r="X198" s="803">
        <f>X131-X132-X166</f>
        <v>-756.2000000000007</v>
      </c>
      <c r="Y198" s="459">
        <f>Y131-Y132-Y166</f>
        <v>-992.0999999999967</v>
      </c>
      <c r="Z198" s="389">
        <f>Z131-Z132-Z166</f>
        <v>-898.0999999999965</v>
      </c>
      <c r="AA198" s="389">
        <f>AA131-AA132-AA166</f>
        <v>-94</v>
      </c>
      <c r="AB198" s="389">
        <f t="shared" si="133"/>
        <v>-235.899999999996</v>
      </c>
      <c r="AC198" s="389">
        <f t="shared" si="132"/>
        <v>131.19545093890451</v>
      </c>
      <c r="AD198" s="389"/>
      <c r="AE198" s="389">
        <f t="shared" si="144"/>
        <v>-992.0999999999967</v>
      </c>
      <c r="AF198" s="390" t="str">
        <f t="shared" si="145"/>
        <v> </v>
      </c>
      <c r="AG198" s="555">
        <f>AG131-AG132-AG166</f>
        <v>30.399999999999636</v>
      </c>
      <c r="AH198" s="389">
        <f>AH131-AH132-AH166</f>
        <v>30.399999999999636</v>
      </c>
      <c r="AI198" s="389">
        <f>AI131-AI132-AI166</f>
        <v>-95.89999999999964</v>
      </c>
      <c r="AJ198" s="389">
        <f t="shared" si="146"/>
        <v>-126.29999999999927</v>
      </c>
      <c r="AK198" s="389" t="str">
        <f t="shared" si="147"/>
        <v>&lt;0</v>
      </c>
      <c r="AL198" s="389"/>
      <c r="AM198" s="389">
        <f t="shared" si="148"/>
        <v>-95.89999999999964</v>
      </c>
      <c r="AN198" s="390" t="str">
        <f t="shared" si="149"/>
        <v> </v>
      </c>
      <c r="AO198" s="550">
        <f>AO131-AO132-AO166</f>
        <v>0</v>
      </c>
      <c r="AP198" s="550">
        <f>AP131-AP132-AP166</f>
        <v>0</v>
      </c>
      <c r="AQ198" s="389">
        <f>AQ131-AQ132-AQ166</f>
        <v>-90.69999999999982</v>
      </c>
      <c r="AR198" s="389">
        <f t="shared" si="150"/>
        <v>-90.69999999999982</v>
      </c>
      <c r="AS198" s="389" t="str">
        <f t="shared" si="137"/>
        <v> </v>
      </c>
      <c r="AT198" s="389"/>
      <c r="AU198" s="389">
        <f t="shared" si="151"/>
        <v>-90.69999999999982</v>
      </c>
      <c r="AV198" s="591" t="str">
        <f t="shared" si="138"/>
        <v> </v>
      </c>
      <c r="AW198" s="388">
        <f>AW131-AW132-AW166</f>
        <v>-14.199999999999996</v>
      </c>
      <c r="AX198" s="550">
        <f>AX131-AX132-AX166</f>
        <v>582.6999999999992</v>
      </c>
      <c r="AY198" s="389">
        <f>AY131-AY132-AY166</f>
        <v>-422.3999999999974</v>
      </c>
      <c r="AZ198" s="389">
        <f t="shared" si="128"/>
        <v>-489.1999999999974</v>
      </c>
      <c r="BA198" s="389">
        <f>BA131-BA132-BA166</f>
        <v>66.79999999999997</v>
      </c>
      <c r="BB198" s="389">
        <f t="shared" si="159"/>
        <v>-1005.0999999999967</v>
      </c>
      <c r="BC198" s="389" t="str">
        <f t="shared" si="162"/>
        <v>&lt;0</v>
      </c>
      <c r="BD198" s="101"/>
      <c r="BE198" s="101">
        <f t="shared" si="154"/>
        <v>-422.3999999999974</v>
      </c>
      <c r="BF198" s="216" t="str">
        <f>IF(BD198&lt;&gt;0,IF(AY198/BD198*100&lt;0,"&lt;0",IF(AY198/BD198*100&gt;200,"&gt;200",AY198/BD198*100))," ")</f>
        <v> </v>
      </c>
    </row>
    <row r="199" spans="1:58" ht="24" customHeight="1">
      <c r="A199" s="753" t="s">
        <v>211</v>
      </c>
      <c r="B199" s="730" t="s">
        <v>208</v>
      </c>
      <c r="C199" s="551">
        <f t="shared" si="160"/>
        <v>2396.7</v>
      </c>
      <c r="D199" s="551">
        <f t="shared" si="160"/>
        <v>2991.1</v>
      </c>
      <c r="E199" s="383">
        <f t="shared" si="161"/>
        <v>3182.4</v>
      </c>
      <c r="F199" s="383">
        <f t="shared" si="124"/>
        <v>1996.3</v>
      </c>
      <c r="G199" s="383">
        <f t="shared" si="152"/>
        <v>1186.1000000000001</v>
      </c>
      <c r="H199" s="383">
        <f t="shared" si="122"/>
        <v>191.30000000000018</v>
      </c>
      <c r="I199" s="383">
        <f t="shared" si="123"/>
        <v>106.3956403998529</v>
      </c>
      <c r="J199" s="392">
        <f t="shared" si="139"/>
        <v>0</v>
      </c>
      <c r="K199" s="392">
        <f t="shared" si="135"/>
        <v>3182.4</v>
      </c>
      <c r="L199" s="393" t="str">
        <f t="shared" si="136"/>
        <v> </v>
      </c>
      <c r="M199" s="551">
        <f t="shared" si="140"/>
        <v>2332.6</v>
      </c>
      <c r="N199" s="551">
        <f t="shared" si="140"/>
        <v>2332.6</v>
      </c>
      <c r="O199" s="383">
        <f t="shared" si="153"/>
        <v>2489.9</v>
      </c>
      <c r="P199" s="383">
        <f t="shared" si="125"/>
        <v>1403</v>
      </c>
      <c r="Q199" s="383">
        <f t="shared" si="126"/>
        <v>1086.9</v>
      </c>
      <c r="R199" s="383">
        <f t="shared" si="129"/>
        <v>157.30000000000018</v>
      </c>
      <c r="S199" s="383">
        <f t="shared" si="130"/>
        <v>106.74354797221986</v>
      </c>
      <c r="T199" s="392">
        <f t="shared" si="141"/>
        <v>0</v>
      </c>
      <c r="U199" s="394">
        <f t="shared" si="142"/>
        <v>2489.9</v>
      </c>
      <c r="V199" s="393" t="str">
        <f t="shared" si="143"/>
        <v> </v>
      </c>
      <c r="W199" s="802">
        <v>2302.2</v>
      </c>
      <c r="X199" s="804">
        <v>2302.2</v>
      </c>
      <c r="Y199" s="508">
        <v>2306.4</v>
      </c>
      <c r="Z199" s="434">
        <f t="shared" si="127"/>
        <v>1219.5</v>
      </c>
      <c r="AA199" s="434">
        <v>1086.9</v>
      </c>
      <c r="AB199" s="383">
        <f t="shared" si="133"/>
        <v>4.200000000000273</v>
      </c>
      <c r="AC199" s="383">
        <f t="shared" si="132"/>
        <v>100.18243419338026</v>
      </c>
      <c r="AD199" s="383"/>
      <c r="AE199" s="383">
        <f t="shared" si="144"/>
        <v>2306.4</v>
      </c>
      <c r="AF199" s="395" t="str">
        <f t="shared" si="145"/>
        <v> </v>
      </c>
      <c r="AG199" s="614">
        <v>30.4</v>
      </c>
      <c r="AH199" s="383">
        <v>30.4</v>
      </c>
      <c r="AI199" s="434">
        <v>30.4</v>
      </c>
      <c r="AJ199" s="383">
        <f t="shared" si="146"/>
        <v>0</v>
      </c>
      <c r="AK199" s="383">
        <f t="shared" si="147"/>
        <v>100</v>
      </c>
      <c r="AL199" s="383"/>
      <c r="AM199" s="383">
        <f t="shared" si="148"/>
        <v>30.4</v>
      </c>
      <c r="AN199" s="395" t="str">
        <f t="shared" si="149"/>
        <v> </v>
      </c>
      <c r="AO199" s="382"/>
      <c r="AP199" s="551"/>
      <c r="AQ199" s="434">
        <v>153.1</v>
      </c>
      <c r="AR199" s="383">
        <f t="shared" si="150"/>
        <v>153.1</v>
      </c>
      <c r="AS199" s="392" t="str">
        <f t="shared" si="137"/>
        <v> </v>
      </c>
      <c r="AT199" s="383"/>
      <c r="AU199" s="383">
        <f t="shared" si="151"/>
        <v>153.1</v>
      </c>
      <c r="AV199" s="592" t="str">
        <f t="shared" si="138"/>
        <v> </v>
      </c>
      <c r="AW199" s="646">
        <v>64.1</v>
      </c>
      <c r="AX199" s="551">
        <v>658.5</v>
      </c>
      <c r="AY199" s="434">
        <v>692.5</v>
      </c>
      <c r="AZ199" s="434">
        <f t="shared" si="128"/>
        <v>593.3</v>
      </c>
      <c r="BA199" s="434">
        <v>99.2</v>
      </c>
      <c r="BB199" s="392">
        <f t="shared" si="159"/>
        <v>34</v>
      </c>
      <c r="BC199" s="392">
        <f t="shared" si="162"/>
        <v>105.16324981017465</v>
      </c>
      <c r="BD199" s="102"/>
      <c r="BE199" s="91">
        <f t="shared" si="154"/>
        <v>692.5</v>
      </c>
      <c r="BF199" s="217" t="str">
        <f>IF(BD199&lt;&gt;0,IF(AY199/BD199*100&lt;0,"&lt;0",IF(AY199/BD199*100&gt;200,"&gt;200",AY199/BD199*100))," ")</f>
        <v> </v>
      </c>
    </row>
    <row r="200" spans="1:58" ht="24" customHeight="1">
      <c r="A200" s="753" t="s">
        <v>336</v>
      </c>
      <c r="B200" s="730" t="s">
        <v>335</v>
      </c>
      <c r="C200" s="551">
        <f t="shared" si="160"/>
        <v>0</v>
      </c>
      <c r="D200" s="551">
        <f t="shared" si="160"/>
        <v>0</v>
      </c>
      <c r="E200" s="383">
        <f t="shared" si="161"/>
        <v>-2.7</v>
      </c>
      <c r="F200" s="383">
        <f t="shared" si="124"/>
        <v>-2.5</v>
      </c>
      <c r="G200" s="383">
        <f t="shared" si="152"/>
        <v>-0.2</v>
      </c>
      <c r="H200" s="383">
        <f t="shared" si="122"/>
        <v>-2.7</v>
      </c>
      <c r="I200" s="383" t="str">
        <f t="shared" si="123"/>
        <v> </v>
      </c>
      <c r="J200" s="522"/>
      <c r="K200" s="522"/>
      <c r="L200" s="523"/>
      <c r="M200" s="551">
        <f t="shared" si="140"/>
        <v>0</v>
      </c>
      <c r="N200" s="551">
        <f t="shared" si="140"/>
        <v>0</v>
      </c>
      <c r="O200" s="383">
        <f t="shared" si="153"/>
        <v>0</v>
      </c>
      <c r="P200" s="383">
        <f t="shared" si="125"/>
        <v>0.1</v>
      </c>
      <c r="Q200" s="383">
        <f t="shared" si="126"/>
        <v>-0.1</v>
      </c>
      <c r="R200" s="383">
        <f t="shared" si="129"/>
        <v>0</v>
      </c>
      <c r="S200" s="383" t="str">
        <f t="shared" si="130"/>
        <v> </v>
      </c>
      <c r="T200" s="522"/>
      <c r="U200" s="524"/>
      <c r="V200" s="523"/>
      <c r="W200" s="802"/>
      <c r="X200" s="805"/>
      <c r="Y200" s="529"/>
      <c r="Z200" s="383">
        <f t="shared" si="127"/>
        <v>0.1</v>
      </c>
      <c r="AA200" s="521">
        <v>-0.1</v>
      </c>
      <c r="AB200" s="383">
        <f t="shared" si="133"/>
        <v>0</v>
      </c>
      <c r="AC200" s="383" t="str">
        <f t="shared" si="132"/>
        <v> </v>
      </c>
      <c r="AD200" s="528"/>
      <c r="AE200" s="521"/>
      <c r="AF200" s="525"/>
      <c r="AG200" s="615"/>
      <c r="AH200" s="383"/>
      <c r="AI200" s="521"/>
      <c r="AJ200" s="521"/>
      <c r="AK200" s="521"/>
      <c r="AL200" s="521"/>
      <c r="AM200" s="521"/>
      <c r="AN200" s="525"/>
      <c r="AO200" s="382"/>
      <c r="AP200" s="528"/>
      <c r="AQ200" s="521"/>
      <c r="AR200" s="521"/>
      <c r="AS200" s="522"/>
      <c r="AT200" s="521"/>
      <c r="AU200" s="521"/>
      <c r="AV200" s="593"/>
      <c r="AW200" s="646"/>
      <c r="AX200" s="528"/>
      <c r="AY200" s="528">
        <v>-2.7</v>
      </c>
      <c r="AZ200" s="528">
        <f t="shared" si="128"/>
        <v>-2.6</v>
      </c>
      <c r="BA200" s="521">
        <v>-0.1</v>
      </c>
      <c r="BB200" s="392">
        <f t="shared" si="159"/>
        <v>-2.7</v>
      </c>
      <c r="BC200" s="392" t="str">
        <f t="shared" si="162"/>
        <v> </v>
      </c>
      <c r="BD200" s="526"/>
      <c r="BE200" s="775">
        <f t="shared" si="154"/>
        <v>-2.7</v>
      </c>
      <c r="BF200" s="527"/>
    </row>
    <row r="201" spans="1:58" s="4" customFormat="1" ht="24" customHeight="1" thickBot="1">
      <c r="A201" s="754" t="s">
        <v>212</v>
      </c>
      <c r="B201" s="755" t="s">
        <v>209</v>
      </c>
      <c r="C201" s="552">
        <f t="shared" si="160"/>
        <v>-3216.3999999999874</v>
      </c>
      <c r="D201" s="552">
        <f t="shared" si="160"/>
        <v>-3134.2000000000016</v>
      </c>
      <c r="E201" s="397">
        <f t="shared" si="161"/>
        <v>-4780.799999999994</v>
      </c>
      <c r="F201" s="397">
        <f t="shared" si="124"/>
        <v>-3567.6999999999935</v>
      </c>
      <c r="G201" s="397">
        <f t="shared" si="152"/>
        <v>-1213.1000000000001</v>
      </c>
      <c r="H201" s="397">
        <f t="shared" si="122"/>
        <v>-1646.5999999999922</v>
      </c>
      <c r="I201" s="397">
        <f t="shared" si="123"/>
        <v>152.53653244847143</v>
      </c>
      <c r="J201" s="398">
        <f t="shared" si="139"/>
        <v>0</v>
      </c>
      <c r="K201" s="399">
        <f t="shared" si="135"/>
        <v>-4780.799999999994</v>
      </c>
      <c r="L201" s="400" t="str">
        <f t="shared" si="136"/>
        <v> </v>
      </c>
      <c r="M201" s="552">
        <f t="shared" si="140"/>
        <v>-3138.099999999987</v>
      </c>
      <c r="N201" s="552">
        <f t="shared" si="140"/>
        <v>-3058.400000000001</v>
      </c>
      <c r="O201" s="397">
        <f t="shared" si="153"/>
        <v>-3668.5999999999963</v>
      </c>
      <c r="P201" s="397">
        <f t="shared" si="125"/>
        <v>-2487.799999999996</v>
      </c>
      <c r="Q201" s="397">
        <f t="shared" si="126"/>
        <v>-1180.8000000000002</v>
      </c>
      <c r="R201" s="397">
        <f t="shared" si="129"/>
        <v>-610.1999999999953</v>
      </c>
      <c r="S201" s="397">
        <f t="shared" si="130"/>
        <v>119.95160868427921</v>
      </c>
      <c r="T201" s="399">
        <f t="shared" si="141"/>
        <v>0</v>
      </c>
      <c r="U201" s="401">
        <f>O201-T201</f>
        <v>-3668.5999999999963</v>
      </c>
      <c r="V201" s="400" t="str">
        <f t="shared" si="143"/>
        <v> </v>
      </c>
      <c r="W201" s="616">
        <f>W198-W199</f>
        <v>-3138.0999999999867</v>
      </c>
      <c r="X201" s="806">
        <f>X198-X199</f>
        <v>-3058.4000000000005</v>
      </c>
      <c r="Y201" s="530">
        <f>Y198-Y199</f>
        <v>-3298.499999999997</v>
      </c>
      <c r="Z201" s="397">
        <f>Z198-Z199-Z200</f>
        <v>-2117.6999999999966</v>
      </c>
      <c r="AA201" s="397">
        <f>AA198-AA199-AA200</f>
        <v>-1180.8000000000002</v>
      </c>
      <c r="AB201" s="397">
        <f t="shared" si="133"/>
        <v>-240.09999999999627</v>
      </c>
      <c r="AC201" s="397">
        <f t="shared" si="132"/>
        <v>107.85051007062505</v>
      </c>
      <c r="AD201" s="397">
        <f>AD198-AD199</f>
        <v>0</v>
      </c>
      <c r="AE201" s="397">
        <f>Y201-AD201</f>
        <v>-3298.499999999997</v>
      </c>
      <c r="AF201" s="402" t="str">
        <f t="shared" si="145"/>
        <v> </v>
      </c>
      <c r="AG201" s="552">
        <f>AG198-AG199</f>
        <v>-3.623767952376511E-13</v>
      </c>
      <c r="AH201" s="552">
        <f>AH198-AH199</f>
        <v>-3.623767952376511E-13</v>
      </c>
      <c r="AI201" s="397">
        <f>AI198-AI199</f>
        <v>-126.29999999999964</v>
      </c>
      <c r="AJ201" s="397">
        <f>AI201-AH201</f>
        <v>-126.29999999999927</v>
      </c>
      <c r="AK201" s="403" t="str">
        <f t="shared" si="147"/>
        <v>&gt;200</v>
      </c>
      <c r="AL201" s="397">
        <f>AL198-AL199</f>
        <v>0</v>
      </c>
      <c r="AM201" s="397">
        <f>AI201-AL201</f>
        <v>-126.29999999999964</v>
      </c>
      <c r="AN201" s="402" t="str">
        <f t="shared" si="149"/>
        <v> </v>
      </c>
      <c r="AO201" s="552">
        <f>AO198-AO199</f>
        <v>0</v>
      </c>
      <c r="AP201" s="552">
        <f>AP198-AP199</f>
        <v>0</v>
      </c>
      <c r="AQ201" s="397">
        <f>AQ198-AQ199</f>
        <v>-243.7999999999998</v>
      </c>
      <c r="AR201" s="397">
        <f>AQ201-AP201</f>
        <v>-243.7999999999998</v>
      </c>
      <c r="AS201" s="399" t="str">
        <f t="shared" si="137"/>
        <v> </v>
      </c>
      <c r="AT201" s="397">
        <f>AT198-AT199</f>
        <v>0</v>
      </c>
      <c r="AU201" s="397">
        <f>AQ201-AT201</f>
        <v>-243.7999999999998</v>
      </c>
      <c r="AV201" s="594" t="str">
        <f t="shared" si="138"/>
        <v> </v>
      </c>
      <c r="AW201" s="396">
        <f>AW198-AW199</f>
        <v>-78.29999999999998</v>
      </c>
      <c r="AX201" s="552">
        <f>AX198-AX199</f>
        <v>-75.80000000000075</v>
      </c>
      <c r="AY201" s="397">
        <f>AY198-AY199-AY200</f>
        <v>-1112.1999999999973</v>
      </c>
      <c r="AZ201" s="397">
        <f t="shared" si="128"/>
        <v>-1079.8999999999974</v>
      </c>
      <c r="BA201" s="397">
        <f>BA198-BA199-BA200</f>
        <v>-32.30000000000003</v>
      </c>
      <c r="BB201" s="399">
        <f>AY201-AX201</f>
        <v>-1036.3999999999965</v>
      </c>
      <c r="BC201" s="399" t="str">
        <f t="shared" si="162"/>
        <v>&gt;200</v>
      </c>
      <c r="BD201" s="218">
        <f>BD198-BD199</f>
        <v>0</v>
      </c>
      <c r="BE201" s="218">
        <f t="shared" si="154"/>
        <v>-1112.1999999999973</v>
      </c>
      <c r="BF201" s="219" t="str">
        <f>IF(BD201&lt;&gt;0,IF(AY201/BD201*100&lt;0,"&lt;0",IF(AY201/BD201*100&gt;200,"&gt;200",AY201/BD201*100))," ")</f>
        <v> </v>
      </c>
    </row>
    <row r="202" spans="26:27" ht="15.75" thickTop="1">
      <c r="Z202" s="3"/>
      <c r="AA202" s="3"/>
    </row>
    <row r="203" spans="26:27" ht="15">
      <c r="Z203" s="3"/>
      <c r="AA203" s="3"/>
    </row>
    <row r="204" spans="26:27" ht="15">
      <c r="Z204" s="3"/>
      <c r="AA204" s="3"/>
    </row>
    <row r="205" spans="26:27" ht="15">
      <c r="Z205" s="3"/>
      <c r="AA205" s="3"/>
    </row>
    <row r="206" spans="26:27" ht="15">
      <c r="Z206" s="3"/>
      <c r="AA206" s="3"/>
    </row>
    <row r="207" spans="26:27" ht="15">
      <c r="Z207" s="3"/>
      <c r="AA207" s="3"/>
    </row>
    <row r="208" spans="26:27" ht="15">
      <c r="Z208" s="3"/>
      <c r="AA208" s="3"/>
    </row>
    <row r="209" spans="26:27" ht="15">
      <c r="Z209" s="3"/>
      <c r="AA209" s="3"/>
    </row>
    <row r="210" spans="26:27" ht="15">
      <c r="Z210" s="3"/>
      <c r="AA210" s="3"/>
    </row>
    <row r="211" spans="26:27" ht="15">
      <c r="Z211" s="3"/>
      <c r="AA211" s="3"/>
    </row>
    <row r="212" spans="26:27" ht="15">
      <c r="Z212" s="3"/>
      <c r="AA212" s="3"/>
    </row>
    <row r="213" spans="26:27" ht="15">
      <c r="Z213" s="3"/>
      <c r="AA213" s="3"/>
    </row>
    <row r="214" spans="26:27" ht="15">
      <c r="Z214" s="3"/>
      <c r="AA214" s="3"/>
    </row>
    <row r="215" spans="26:27" ht="15">
      <c r="Z215" s="3"/>
      <c r="AA215" s="3"/>
    </row>
    <row r="216" spans="26:27" ht="15">
      <c r="Z216" s="3"/>
      <c r="AA216" s="3"/>
    </row>
    <row r="217" spans="26:27" ht="15">
      <c r="Z217" s="3"/>
      <c r="AA217" s="3"/>
    </row>
    <row r="218" spans="26:27" ht="15">
      <c r="Z218" s="3"/>
      <c r="AA218" s="3"/>
    </row>
    <row r="219" spans="26:27" ht="15">
      <c r="Z219" s="3"/>
      <c r="AA219" s="3"/>
    </row>
    <row r="220" spans="26:27" ht="15">
      <c r="Z220" s="3"/>
      <c r="AA220" s="3"/>
    </row>
    <row r="221" spans="26:27" ht="15">
      <c r="Z221" s="3"/>
      <c r="AA221" s="3"/>
    </row>
    <row r="222" spans="26:27" ht="15">
      <c r="Z222" s="3"/>
      <c r="AA222" s="3"/>
    </row>
    <row r="223" spans="26:27" ht="15">
      <c r="Z223" s="3"/>
      <c r="AA223" s="3"/>
    </row>
    <row r="224" spans="26:27" ht="15">
      <c r="Z224" s="3"/>
      <c r="AA224" s="3"/>
    </row>
    <row r="225" spans="26:27" ht="15">
      <c r="Z225" s="3"/>
      <c r="AA225" s="3"/>
    </row>
    <row r="226" spans="26:27" ht="15">
      <c r="Z226" s="3"/>
      <c r="AA226" s="3"/>
    </row>
    <row r="227" spans="26:27" ht="15">
      <c r="Z227" s="3"/>
      <c r="AA227" s="3"/>
    </row>
    <row r="228" spans="26:27" ht="15">
      <c r="Z228" s="3"/>
      <c r="AA228" s="3"/>
    </row>
    <row r="229" spans="26:27" ht="15">
      <c r="Z229" s="3"/>
      <c r="AA229" s="3"/>
    </row>
    <row r="230" spans="26:27" ht="15">
      <c r="Z230" s="3"/>
      <c r="AA230" s="3"/>
    </row>
    <row r="231" spans="26:27" ht="15">
      <c r="Z231" s="3"/>
      <c r="AA231" s="3"/>
    </row>
    <row r="232" spans="26:27" ht="15">
      <c r="Z232" s="3"/>
      <c r="AA232" s="3"/>
    </row>
    <row r="233" spans="26:27" ht="15">
      <c r="Z233" s="3"/>
      <c r="AA233" s="3"/>
    </row>
    <row r="234" spans="26:27" ht="15">
      <c r="Z234" s="3"/>
      <c r="AA234" s="3"/>
    </row>
    <row r="235" spans="26:27" ht="15">
      <c r="Z235" s="3"/>
      <c r="AA235" s="3"/>
    </row>
    <row r="236" spans="26:27" ht="15">
      <c r="Z236" s="3"/>
      <c r="AA236" s="3"/>
    </row>
    <row r="237" spans="26:27" ht="15">
      <c r="Z237" s="3"/>
      <c r="AA237" s="3"/>
    </row>
    <row r="238" spans="26:27" ht="15">
      <c r="Z238" s="3"/>
      <c r="AA238" s="3"/>
    </row>
    <row r="239" spans="26:27" ht="15">
      <c r="Z239" s="3"/>
      <c r="AA239" s="3"/>
    </row>
    <row r="240" spans="26:27" ht="15">
      <c r="Z240" s="3"/>
      <c r="AA240" s="3"/>
    </row>
    <row r="241" spans="26:27" ht="15">
      <c r="Z241" s="3"/>
      <c r="AA241" s="3"/>
    </row>
    <row r="242" spans="26:27" ht="15">
      <c r="Z242" s="3"/>
      <c r="AA242" s="3"/>
    </row>
    <row r="243" spans="26:27" ht="15">
      <c r="Z243" s="3"/>
      <c r="AA243" s="3"/>
    </row>
    <row r="244" spans="26:27" ht="15">
      <c r="Z244" s="3"/>
      <c r="AA244" s="3"/>
    </row>
    <row r="245" spans="26:27" ht="15">
      <c r="Z245" s="3"/>
      <c r="AA245" s="3"/>
    </row>
    <row r="246" spans="26:27" ht="15">
      <c r="Z246" s="3"/>
      <c r="AA246" s="3"/>
    </row>
    <row r="247" spans="26:27" ht="15">
      <c r="Z247" s="3"/>
      <c r="AA247" s="3"/>
    </row>
    <row r="248" spans="26:27" ht="15">
      <c r="Z248" s="3"/>
      <c r="AA248" s="3"/>
    </row>
    <row r="249" spans="26:27" ht="15">
      <c r="Z249" s="3"/>
      <c r="AA249" s="3"/>
    </row>
    <row r="250" spans="26:27" ht="15">
      <c r="Z250" s="3"/>
      <c r="AA250" s="3"/>
    </row>
    <row r="251" spans="26:27" ht="15">
      <c r="Z251" s="3"/>
      <c r="AA251" s="3"/>
    </row>
    <row r="252" spans="26:27" ht="15">
      <c r="Z252" s="3"/>
      <c r="AA252" s="3"/>
    </row>
    <row r="253" spans="26:27" ht="15">
      <c r="Z253" s="3"/>
      <c r="AA253" s="3"/>
    </row>
    <row r="254" spans="26:27" ht="15">
      <c r="Z254" s="3"/>
      <c r="AA254" s="3"/>
    </row>
    <row r="255" spans="26:27" ht="15">
      <c r="Z255" s="3"/>
      <c r="AA255" s="3"/>
    </row>
    <row r="256" spans="26:27" ht="15">
      <c r="Z256" s="3"/>
      <c r="AA256" s="3"/>
    </row>
    <row r="257" spans="26:27" ht="15">
      <c r="Z257" s="3"/>
      <c r="AA257" s="3"/>
    </row>
    <row r="258" spans="26:27" ht="15">
      <c r="Z258" s="3"/>
      <c r="AA258" s="3"/>
    </row>
    <row r="259" spans="26:27" ht="15">
      <c r="Z259" s="3"/>
      <c r="AA259" s="3"/>
    </row>
    <row r="260" spans="26:27" ht="15">
      <c r="Z260" s="3"/>
      <c r="AA260" s="3"/>
    </row>
    <row r="261" spans="26:27" ht="15">
      <c r="Z261" s="3"/>
      <c r="AA261" s="3"/>
    </row>
    <row r="262" spans="26:27" ht="15">
      <c r="Z262" s="3"/>
      <c r="AA262" s="3"/>
    </row>
    <row r="263" spans="26:27" ht="15">
      <c r="Z263" s="3"/>
      <c r="AA263" s="3"/>
    </row>
    <row r="264" spans="26:27" ht="15">
      <c r="Z264" s="3"/>
      <c r="AA264" s="3"/>
    </row>
    <row r="265" spans="26:27" ht="15">
      <c r="Z265" s="3"/>
      <c r="AA265" s="3"/>
    </row>
    <row r="266" spans="26:27" ht="15">
      <c r="Z266" s="3"/>
      <c r="AA266" s="3"/>
    </row>
    <row r="267" spans="26:27" ht="15">
      <c r="Z267" s="3"/>
      <c r="AA267" s="3"/>
    </row>
    <row r="268" spans="26:27" ht="15">
      <c r="Z268" s="3"/>
      <c r="AA268" s="3"/>
    </row>
    <row r="269" spans="26:27" ht="15">
      <c r="Z269" s="3"/>
      <c r="AA269" s="3"/>
    </row>
    <row r="270" spans="26:27" ht="15">
      <c r="Z270" s="3"/>
      <c r="AA270" s="3"/>
    </row>
    <row r="271" spans="26:27" ht="15">
      <c r="Z271" s="3"/>
      <c r="AA271" s="3"/>
    </row>
    <row r="272" spans="26:27" ht="15">
      <c r="Z272" s="3"/>
      <c r="AA272" s="3"/>
    </row>
    <row r="273" spans="26:27" ht="15">
      <c r="Z273" s="3"/>
      <c r="AA273" s="3"/>
    </row>
    <row r="274" spans="26:27" ht="15">
      <c r="Z274" s="3"/>
      <c r="AA274" s="3"/>
    </row>
    <row r="275" spans="26:27" ht="15">
      <c r="Z275" s="3"/>
      <c r="AA275" s="3"/>
    </row>
    <row r="276" spans="26:27" ht="15">
      <c r="Z276" s="3"/>
      <c r="AA276" s="3"/>
    </row>
    <row r="277" spans="26:27" ht="15">
      <c r="Z277" s="3"/>
      <c r="AA277" s="3"/>
    </row>
    <row r="278" spans="26:27" ht="15">
      <c r="Z278" s="3"/>
      <c r="AA278" s="3"/>
    </row>
    <row r="279" spans="26:27" ht="15">
      <c r="Z279" s="3"/>
      <c r="AA279" s="3"/>
    </row>
    <row r="280" spans="26:27" ht="15">
      <c r="Z280" s="3"/>
      <c r="AA280" s="3"/>
    </row>
    <row r="281" spans="26:27" ht="15">
      <c r="Z281" s="3"/>
      <c r="AA281" s="3"/>
    </row>
    <row r="282" spans="26:27" ht="15">
      <c r="Z282" s="3"/>
      <c r="AA282" s="3"/>
    </row>
    <row r="283" spans="26:27" ht="15">
      <c r="Z283" s="3"/>
      <c r="AA283" s="3"/>
    </row>
    <row r="284" spans="26:27" ht="15">
      <c r="Z284" s="3"/>
      <c r="AA284" s="3"/>
    </row>
    <row r="285" spans="26:27" ht="15">
      <c r="Z285" s="3"/>
      <c r="AA285" s="3"/>
    </row>
    <row r="286" spans="26:27" ht="15">
      <c r="Z286" s="3"/>
      <c r="AA286" s="3"/>
    </row>
    <row r="287" spans="26:27" ht="15">
      <c r="Z287" s="3"/>
      <c r="AA287" s="3"/>
    </row>
    <row r="288" spans="26:27" ht="15">
      <c r="Z288" s="3"/>
      <c r="AA288" s="3"/>
    </row>
    <row r="289" spans="26:27" ht="15">
      <c r="Z289" s="3"/>
      <c r="AA289" s="3"/>
    </row>
    <row r="290" spans="26:27" ht="15">
      <c r="Z290" s="3"/>
      <c r="AA290" s="3"/>
    </row>
    <row r="291" spans="26:27" ht="15">
      <c r="Z291" s="3"/>
      <c r="AA291" s="3"/>
    </row>
    <row r="292" spans="26:27" ht="15">
      <c r="Z292" s="3"/>
      <c r="AA292" s="3"/>
    </row>
    <row r="293" spans="26:27" ht="15">
      <c r="Z293" s="3"/>
      <c r="AA293" s="3"/>
    </row>
    <row r="294" spans="26:27" ht="15">
      <c r="Z294" s="3"/>
      <c r="AA294" s="3"/>
    </row>
    <row r="295" spans="26:27" ht="15">
      <c r="Z295" s="3"/>
      <c r="AA295" s="3"/>
    </row>
    <row r="296" spans="26:27" ht="15">
      <c r="Z296" s="3"/>
      <c r="AA296" s="3"/>
    </row>
    <row r="297" spans="26:27" ht="15">
      <c r="Z297" s="3"/>
      <c r="AA297" s="3"/>
    </row>
    <row r="298" spans="26:27" ht="15">
      <c r="Z298" s="3"/>
      <c r="AA298" s="3"/>
    </row>
    <row r="299" spans="26:27" ht="15">
      <c r="Z299" s="3"/>
      <c r="AA299" s="3"/>
    </row>
    <row r="300" spans="26:27" ht="15">
      <c r="Z300" s="3"/>
      <c r="AA300" s="3"/>
    </row>
    <row r="301" spans="26:27" ht="15">
      <c r="Z301" s="3"/>
      <c r="AA301" s="3"/>
    </row>
    <row r="302" spans="26:27" ht="15">
      <c r="Z302" s="3"/>
      <c r="AA302" s="3"/>
    </row>
    <row r="303" spans="26:27" ht="15">
      <c r="Z303" s="3"/>
      <c r="AA303" s="3"/>
    </row>
    <row r="304" spans="26:27" ht="15">
      <c r="Z304" s="3"/>
      <c r="AA304" s="3"/>
    </row>
    <row r="305" spans="26:27" ht="15">
      <c r="Z305" s="3"/>
      <c r="AA305" s="3"/>
    </row>
    <row r="306" spans="26:27" ht="15">
      <c r="Z306" s="3"/>
      <c r="AA306" s="3"/>
    </row>
    <row r="307" spans="26:27" ht="15">
      <c r="Z307" s="3"/>
      <c r="AA307" s="3"/>
    </row>
    <row r="308" spans="26:27" ht="15">
      <c r="Z308" s="3"/>
      <c r="AA308" s="3"/>
    </row>
    <row r="309" spans="26:27" ht="15">
      <c r="Z309" s="3"/>
      <c r="AA309" s="3"/>
    </row>
    <row r="310" spans="26:27" ht="15">
      <c r="Z310" s="3"/>
      <c r="AA310" s="3"/>
    </row>
    <row r="311" spans="26:27" ht="15">
      <c r="Z311" s="3"/>
      <c r="AA311" s="3"/>
    </row>
    <row r="312" spans="26:27" ht="15">
      <c r="Z312" s="3"/>
      <c r="AA312" s="3"/>
    </row>
    <row r="313" spans="26:27" ht="15">
      <c r="Z313" s="3"/>
      <c r="AA313" s="3"/>
    </row>
    <row r="314" spans="26:27" ht="15">
      <c r="Z314" s="3"/>
      <c r="AA314" s="3"/>
    </row>
    <row r="315" spans="26:27" ht="15">
      <c r="Z315" s="3"/>
      <c r="AA315" s="3"/>
    </row>
    <row r="316" spans="26:27" ht="15">
      <c r="Z316" s="3"/>
      <c r="AA316" s="3"/>
    </row>
    <row r="317" spans="26:27" ht="15">
      <c r="Z317" s="3"/>
      <c r="AA317" s="3"/>
    </row>
    <row r="318" spans="26:27" ht="15">
      <c r="Z318" s="3"/>
      <c r="AA318" s="3"/>
    </row>
    <row r="319" spans="26:27" ht="15">
      <c r="Z319" s="3"/>
      <c r="AA319" s="3"/>
    </row>
    <row r="320" spans="26:27" ht="15">
      <c r="Z320" s="3"/>
      <c r="AA320" s="3"/>
    </row>
    <row r="321" spans="26:27" ht="15">
      <c r="Z321" s="3"/>
      <c r="AA321" s="3"/>
    </row>
    <row r="322" spans="26:27" ht="15">
      <c r="Z322" s="3"/>
      <c r="AA322" s="3"/>
    </row>
    <row r="323" spans="26:27" ht="15">
      <c r="Z323" s="3"/>
      <c r="AA323" s="3"/>
    </row>
    <row r="324" spans="26:27" ht="15">
      <c r="Z324" s="3"/>
      <c r="AA324" s="3"/>
    </row>
    <row r="325" spans="26:27" ht="15">
      <c r="Z325" s="3"/>
      <c r="AA325" s="3"/>
    </row>
    <row r="326" spans="26:27" ht="15">
      <c r="Z326" s="3"/>
      <c r="AA326" s="3"/>
    </row>
    <row r="327" spans="26:27" ht="15">
      <c r="Z327" s="3"/>
      <c r="AA327" s="3"/>
    </row>
    <row r="328" spans="26:27" ht="15">
      <c r="Z328" s="3"/>
      <c r="AA328" s="3"/>
    </row>
    <row r="329" spans="26:27" ht="15">
      <c r="Z329" s="3"/>
      <c r="AA329" s="3"/>
    </row>
    <row r="330" spans="26:27" ht="15">
      <c r="Z330" s="3"/>
      <c r="AA330" s="3"/>
    </row>
    <row r="331" spans="26:27" ht="15">
      <c r="Z331" s="3"/>
      <c r="AA331" s="3"/>
    </row>
    <row r="332" spans="26:27" ht="15">
      <c r="Z332" s="3"/>
      <c r="AA332" s="3"/>
    </row>
    <row r="333" spans="26:27" ht="15">
      <c r="Z333" s="3"/>
      <c r="AA333" s="3"/>
    </row>
    <row r="334" spans="26:27" ht="15">
      <c r="Z334" s="3"/>
      <c r="AA334" s="3"/>
    </row>
    <row r="335" spans="26:27" ht="15">
      <c r="Z335" s="3"/>
      <c r="AA335" s="3"/>
    </row>
    <row r="336" spans="26:27" ht="15">
      <c r="Z336" s="3"/>
      <c r="AA336" s="3"/>
    </row>
    <row r="337" spans="26:27" ht="15">
      <c r="Z337" s="3"/>
      <c r="AA337" s="3"/>
    </row>
    <row r="338" spans="26:27" ht="15">
      <c r="Z338" s="3"/>
      <c r="AA338" s="3"/>
    </row>
    <row r="339" spans="26:27" ht="15">
      <c r="Z339" s="3"/>
      <c r="AA339" s="3"/>
    </row>
    <row r="340" spans="26:27" ht="15">
      <c r="Z340" s="3"/>
      <c r="AA340" s="3"/>
    </row>
    <row r="341" spans="26:27" ht="15">
      <c r="Z341" s="3"/>
      <c r="AA341" s="3"/>
    </row>
    <row r="342" spans="26:27" ht="15">
      <c r="Z342" s="3"/>
      <c r="AA342" s="3"/>
    </row>
    <row r="343" spans="26:27" ht="15">
      <c r="Z343" s="3"/>
      <c r="AA343" s="3"/>
    </row>
    <row r="344" spans="26:27" ht="15">
      <c r="Z344" s="3"/>
      <c r="AA344" s="3"/>
    </row>
    <row r="345" spans="26:27" ht="15">
      <c r="Z345" s="3"/>
      <c r="AA345" s="3"/>
    </row>
    <row r="346" spans="26:27" ht="15">
      <c r="Z346" s="3"/>
      <c r="AA346" s="3"/>
    </row>
    <row r="347" spans="26:27" ht="15">
      <c r="Z347" s="3"/>
      <c r="AA347" s="3"/>
    </row>
    <row r="348" spans="26:27" ht="15">
      <c r="Z348" s="3"/>
      <c r="AA348" s="3"/>
    </row>
    <row r="349" spans="26:27" ht="15">
      <c r="Z349" s="3"/>
      <c r="AA349" s="3"/>
    </row>
    <row r="350" spans="26:27" ht="15">
      <c r="Z350" s="3"/>
      <c r="AA350" s="3"/>
    </row>
    <row r="351" spans="26:27" ht="15">
      <c r="Z351" s="3"/>
      <c r="AA351" s="3"/>
    </row>
    <row r="352" spans="26:27" ht="15">
      <c r="Z352" s="3"/>
      <c r="AA352" s="3"/>
    </row>
    <row r="353" spans="26:27" ht="15">
      <c r="Z353" s="3"/>
      <c r="AA353" s="3"/>
    </row>
    <row r="354" spans="26:27" ht="15">
      <c r="Z354" s="3"/>
      <c r="AA354" s="3"/>
    </row>
    <row r="355" spans="26:27" ht="15">
      <c r="Z355" s="3"/>
      <c r="AA355" s="3"/>
    </row>
    <row r="356" spans="26:27" ht="15">
      <c r="Z356" s="3"/>
      <c r="AA356" s="3"/>
    </row>
    <row r="357" spans="26:27" ht="15">
      <c r="Z357" s="3"/>
      <c r="AA357" s="3"/>
    </row>
    <row r="358" spans="26:27" ht="15">
      <c r="Z358" s="3"/>
      <c r="AA358" s="3"/>
    </row>
    <row r="359" spans="26:27" ht="15">
      <c r="Z359" s="3"/>
      <c r="AA359" s="3"/>
    </row>
    <row r="360" spans="26:27" ht="15">
      <c r="Z360" s="3"/>
      <c r="AA360" s="3"/>
    </row>
    <row r="361" spans="26:27" ht="15">
      <c r="Z361" s="3"/>
      <c r="AA361" s="3"/>
    </row>
    <row r="362" spans="26:27" ht="15">
      <c r="Z362" s="3"/>
      <c r="AA362" s="3"/>
    </row>
    <row r="363" spans="26:27" ht="15">
      <c r="Z363" s="3"/>
      <c r="AA363" s="3"/>
    </row>
    <row r="364" spans="26:27" ht="15">
      <c r="Z364" s="3"/>
      <c r="AA364" s="3"/>
    </row>
    <row r="365" spans="26:27" ht="15">
      <c r="Z365" s="3"/>
      <c r="AA365" s="3"/>
    </row>
    <row r="366" spans="26:27" ht="15">
      <c r="Z366" s="3"/>
      <c r="AA366" s="3"/>
    </row>
    <row r="367" spans="26:27" ht="15">
      <c r="Z367" s="3"/>
      <c r="AA367" s="3"/>
    </row>
    <row r="368" spans="26:27" ht="15">
      <c r="Z368" s="3"/>
      <c r="AA368" s="3"/>
    </row>
    <row r="369" spans="26:27" ht="15">
      <c r="Z369" s="3"/>
      <c r="AA369" s="3"/>
    </row>
    <row r="370" spans="26:27" ht="15">
      <c r="Z370" s="3"/>
      <c r="AA370" s="3"/>
    </row>
    <row r="371" spans="26:27" ht="15">
      <c r="Z371" s="3"/>
      <c r="AA371" s="3"/>
    </row>
    <row r="372" spans="26:27" ht="15">
      <c r="Z372" s="3"/>
      <c r="AA372" s="3"/>
    </row>
    <row r="373" spans="26:27" ht="15">
      <c r="Z373" s="3"/>
      <c r="AA373" s="3"/>
    </row>
    <row r="374" spans="26:27" ht="15">
      <c r="Z374" s="3"/>
      <c r="AA374" s="3"/>
    </row>
    <row r="375" spans="26:27" ht="15">
      <c r="Z375" s="3"/>
      <c r="AA375" s="3"/>
    </row>
    <row r="376" spans="26:27" ht="15">
      <c r="Z376" s="3"/>
      <c r="AA376" s="3"/>
    </row>
    <row r="377" spans="26:27" ht="15">
      <c r="Z377" s="3"/>
      <c r="AA377" s="3"/>
    </row>
    <row r="378" spans="26:27" ht="15">
      <c r="Z378" s="3"/>
      <c r="AA378" s="3"/>
    </row>
    <row r="379" spans="26:27" ht="15">
      <c r="Z379" s="3"/>
      <c r="AA379" s="3"/>
    </row>
    <row r="380" spans="26:27" ht="15">
      <c r="Z380" s="3"/>
      <c r="AA380" s="3"/>
    </row>
    <row r="381" spans="26:27" ht="15">
      <c r="Z381" s="3"/>
      <c r="AA381" s="3"/>
    </row>
    <row r="382" spans="26:27" ht="15">
      <c r="Z382" s="3"/>
      <c r="AA382" s="3"/>
    </row>
    <row r="383" spans="26:27" ht="15">
      <c r="Z383" s="3"/>
      <c r="AA383" s="3"/>
    </row>
    <row r="384" spans="26:27" ht="15">
      <c r="Z384" s="3"/>
      <c r="AA384" s="3"/>
    </row>
    <row r="385" spans="26:27" ht="15">
      <c r="Z385" s="3"/>
      <c r="AA385" s="3"/>
    </row>
    <row r="386" spans="26:27" ht="15">
      <c r="Z386" s="3"/>
      <c r="AA386" s="3"/>
    </row>
    <row r="387" spans="26:27" ht="15">
      <c r="Z387" s="3"/>
      <c r="AA387" s="3"/>
    </row>
    <row r="388" spans="26:27" ht="15">
      <c r="Z388" s="3"/>
      <c r="AA388" s="3"/>
    </row>
    <row r="389" spans="26:27" ht="15">
      <c r="Z389" s="3"/>
      <c r="AA389" s="3"/>
    </row>
    <row r="390" spans="26:27" ht="15">
      <c r="Z390" s="3"/>
      <c r="AA390" s="3"/>
    </row>
    <row r="391" spans="26:27" ht="15">
      <c r="Z391" s="3"/>
      <c r="AA391" s="3"/>
    </row>
    <row r="392" spans="26:27" ht="15">
      <c r="Z392" s="3"/>
      <c r="AA392" s="3"/>
    </row>
    <row r="393" spans="26:27" ht="15">
      <c r="Z393" s="3"/>
      <c r="AA393" s="3"/>
    </row>
    <row r="394" spans="26:27" ht="15">
      <c r="Z394" s="3"/>
      <c r="AA394" s="3"/>
    </row>
    <row r="395" spans="26:27" ht="15">
      <c r="Z395" s="3"/>
      <c r="AA395" s="3"/>
    </row>
    <row r="396" spans="26:27" ht="15">
      <c r="Z396" s="3"/>
      <c r="AA396" s="3"/>
    </row>
    <row r="397" spans="26:27" ht="15">
      <c r="Z397" s="3"/>
      <c r="AA397" s="3"/>
    </row>
    <row r="398" spans="26:27" ht="15">
      <c r="Z398" s="3"/>
      <c r="AA398" s="3"/>
    </row>
    <row r="399" spans="26:27" ht="15">
      <c r="Z399" s="3"/>
      <c r="AA399" s="3"/>
    </row>
    <row r="400" spans="26:27" ht="15">
      <c r="Z400" s="3"/>
      <c r="AA400" s="3"/>
    </row>
  </sheetData>
  <sheetProtection/>
  <mergeCells count="52">
    <mergeCell ref="AO7:AV8"/>
    <mergeCell ref="AO9:AO10"/>
    <mergeCell ref="AU9:AV9"/>
    <mergeCell ref="AY9:AY10"/>
    <mergeCell ref="BB9:BC9"/>
    <mergeCell ref="AX9:AX10"/>
    <mergeCell ref="F9:G9"/>
    <mergeCell ref="P9:Q9"/>
    <mergeCell ref="A2:L2"/>
    <mergeCell ref="A3:L3"/>
    <mergeCell ref="A5:L5"/>
    <mergeCell ref="A6:A10"/>
    <mergeCell ref="H9:I9"/>
    <mergeCell ref="E9:E10"/>
    <mergeCell ref="B6:B10"/>
    <mergeCell ref="M9:M10"/>
    <mergeCell ref="D9:D10"/>
    <mergeCell ref="AM9:AN9"/>
    <mergeCell ref="AQ9:AQ10"/>
    <mergeCell ref="AI9:AI10"/>
    <mergeCell ref="AJ9:AK9"/>
    <mergeCell ref="AP9:AP10"/>
    <mergeCell ref="AD9:AD10"/>
    <mergeCell ref="J9:J10"/>
    <mergeCell ref="K9:L9"/>
    <mergeCell ref="O9:O10"/>
    <mergeCell ref="C6:L8"/>
    <mergeCell ref="C9:C10"/>
    <mergeCell ref="AE9:AF9"/>
    <mergeCell ref="AL9:AL10"/>
    <mergeCell ref="AB9:AC9"/>
    <mergeCell ref="U9:V9"/>
    <mergeCell ref="Y9:Y10"/>
    <mergeCell ref="AH9:AH10"/>
    <mergeCell ref="X9:X10"/>
    <mergeCell ref="Z9:AA9"/>
    <mergeCell ref="M6:V8"/>
    <mergeCell ref="AZ9:BA9"/>
    <mergeCell ref="W7:AF8"/>
    <mergeCell ref="W6:X6"/>
    <mergeCell ref="W9:W10"/>
    <mergeCell ref="AW7:BF8"/>
    <mergeCell ref="AG7:AN8"/>
    <mergeCell ref="BE9:BF9"/>
    <mergeCell ref="AT9:AT10"/>
    <mergeCell ref="AW9:AW10"/>
    <mergeCell ref="AG9:AG10"/>
    <mergeCell ref="AR9:AS9"/>
    <mergeCell ref="BD9:BD10"/>
    <mergeCell ref="R9:S9"/>
    <mergeCell ref="T9:T10"/>
    <mergeCell ref="N9:N10"/>
  </mergeCells>
  <printOptions horizontalCentered="1"/>
  <pageMargins left="0" right="0" top="0.1968503937007874" bottom="0" header="0" footer="0"/>
  <pageSetup blackAndWhite="1" fitToHeight="39" horizontalDpi="600" verticalDpi="600" orientation="landscape" paperSize="8" scale="55" r:id="rId3"/>
  <rowBreaks count="2" manualBreakCount="2">
    <brk id="76" max="44" man="1"/>
    <brk id="137" max="44" man="1"/>
  </rowBreaks>
  <legacyDrawing r:id="rId2"/>
</worksheet>
</file>

<file path=xl/worksheets/sheet10.xml><?xml version="1.0" encoding="utf-8"?>
<worksheet xmlns="http://schemas.openxmlformats.org/spreadsheetml/2006/main" xmlns:r="http://schemas.openxmlformats.org/officeDocument/2006/relationships">
  <dimension ref="A1:G34"/>
  <sheetViews>
    <sheetView zoomScalePageLayoutView="0" workbookViewId="0" topLeftCell="A1">
      <selection activeCell="E4" sqref="E4"/>
    </sheetView>
  </sheetViews>
  <sheetFormatPr defaultColWidth="9.140625" defaultRowHeight="15"/>
  <cols>
    <col min="1" max="1" width="50.57421875" style="0" customWidth="1"/>
    <col min="2" max="6" width="11.8515625" style="0" customWidth="1"/>
    <col min="7" max="7" width="10.140625" style="0" bestFit="1" customWidth="1"/>
  </cols>
  <sheetData>
    <row r="1" spans="2:7" ht="15">
      <c r="B1" s="412">
        <v>42370</v>
      </c>
      <c r="C1" s="412">
        <v>42613</v>
      </c>
      <c r="D1" s="412"/>
      <c r="E1" s="412"/>
      <c r="F1" s="412"/>
      <c r="G1" s="412"/>
    </row>
    <row r="2" spans="1:3" ht="15">
      <c r="A2" t="s">
        <v>311</v>
      </c>
      <c r="B2">
        <v>3182.4</v>
      </c>
      <c r="C2" s="315">
        <v>4981.9</v>
      </c>
    </row>
    <row r="3" spans="1:3" ht="15">
      <c r="A3" t="s">
        <v>310</v>
      </c>
      <c r="B3">
        <v>2306.4</v>
      </c>
      <c r="C3" s="315">
        <v>3249</v>
      </c>
    </row>
    <row r="4" spans="1:3" ht="15">
      <c r="A4" t="s">
        <v>312</v>
      </c>
      <c r="B4">
        <v>30.4</v>
      </c>
      <c r="C4" s="315">
        <v>95.6</v>
      </c>
    </row>
    <row r="5" spans="1:3" ht="15">
      <c r="A5" t="s">
        <v>313</v>
      </c>
      <c r="B5">
        <v>153.1</v>
      </c>
      <c r="C5" s="315">
        <v>390.5</v>
      </c>
    </row>
    <row r="6" spans="1:3" ht="15">
      <c r="A6" t="s">
        <v>314</v>
      </c>
      <c r="B6">
        <v>692.5</v>
      </c>
      <c r="C6" s="315">
        <v>1246.8</v>
      </c>
    </row>
    <row r="30" spans="2:7" ht="15">
      <c r="B30" s="412">
        <v>42370</v>
      </c>
      <c r="C30" s="412">
        <v>42401</v>
      </c>
      <c r="D30" s="412">
        <v>42430</v>
      </c>
      <c r="E30" s="412">
        <v>42461</v>
      </c>
      <c r="F30" s="412">
        <v>42491</v>
      </c>
      <c r="G30" s="412">
        <v>42522</v>
      </c>
    </row>
    <row r="31" spans="1:7" ht="15">
      <c r="A31" t="s">
        <v>310</v>
      </c>
      <c r="B31">
        <v>2306.4</v>
      </c>
      <c r="C31">
        <v>2000.8</v>
      </c>
      <c r="D31">
        <v>1816.1</v>
      </c>
      <c r="E31">
        <v>2599</v>
      </c>
      <c r="F31">
        <v>2063.3</v>
      </c>
      <c r="G31">
        <v>1897.1</v>
      </c>
    </row>
    <row r="32" spans="1:7" ht="15">
      <c r="A32" t="s">
        <v>312</v>
      </c>
      <c r="B32">
        <v>30.4</v>
      </c>
      <c r="C32">
        <v>411.4</v>
      </c>
      <c r="D32">
        <v>321.9</v>
      </c>
      <c r="E32">
        <v>343.3</v>
      </c>
      <c r="F32">
        <v>364.4</v>
      </c>
      <c r="G32">
        <v>331</v>
      </c>
    </row>
    <row r="33" spans="1:7" ht="15">
      <c r="A33" t="s">
        <v>313</v>
      </c>
      <c r="B33">
        <v>153.1</v>
      </c>
      <c r="C33">
        <v>119.8</v>
      </c>
      <c r="D33">
        <v>186.6</v>
      </c>
      <c r="E33">
        <v>340.8</v>
      </c>
      <c r="F33">
        <v>364.4</v>
      </c>
      <c r="G33">
        <v>479.3</v>
      </c>
    </row>
    <row r="34" spans="1:7" ht="15">
      <c r="A34" t="s">
        <v>314</v>
      </c>
      <c r="B34">
        <v>692.5</v>
      </c>
      <c r="C34">
        <v>836.9</v>
      </c>
      <c r="D34">
        <v>771.5</v>
      </c>
      <c r="E34">
        <v>816.8</v>
      </c>
      <c r="F34">
        <v>1099.5</v>
      </c>
      <c r="G34">
        <v>1043.1</v>
      </c>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B5"/>
  <sheetViews>
    <sheetView zoomScalePageLayoutView="0" workbookViewId="0" topLeftCell="A1">
      <selection activeCell="N21" sqref="N21"/>
    </sheetView>
  </sheetViews>
  <sheetFormatPr defaultColWidth="9.140625" defaultRowHeight="15"/>
  <cols>
    <col min="1" max="1" width="27.140625" style="0" customWidth="1"/>
  </cols>
  <sheetData>
    <row r="1" ht="15">
      <c r="B1">
        <f>B2+B3+B4+B5</f>
        <v>17419.800000000003</v>
      </c>
    </row>
    <row r="2" spans="1:2" ht="15">
      <c r="A2" t="s">
        <v>319</v>
      </c>
      <c r="B2">
        <v>7298.8</v>
      </c>
    </row>
    <row r="3" spans="1:2" ht="15">
      <c r="A3" t="s">
        <v>320</v>
      </c>
      <c r="B3">
        <v>10826.2</v>
      </c>
    </row>
    <row r="4" spans="1:2" ht="15">
      <c r="A4" t="s">
        <v>321</v>
      </c>
      <c r="B4">
        <v>979.9</v>
      </c>
    </row>
    <row r="5" spans="1:2" ht="30">
      <c r="A5" s="432" t="s">
        <v>322</v>
      </c>
      <c r="B5">
        <v>-1685.1</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C10"/>
  <sheetViews>
    <sheetView zoomScalePageLayoutView="0" workbookViewId="0" topLeftCell="A1">
      <selection activeCell="C9" sqref="C9"/>
    </sheetView>
  </sheetViews>
  <sheetFormatPr defaultColWidth="9.140625" defaultRowHeight="15"/>
  <cols>
    <col min="1" max="1" width="33.57421875" style="0" customWidth="1"/>
  </cols>
  <sheetData>
    <row r="2" spans="1:2" ht="15">
      <c r="A2" s="413"/>
      <c r="B2" s="424"/>
    </row>
    <row r="3" spans="1:2" ht="15">
      <c r="A3" s="413"/>
      <c r="B3" s="424"/>
    </row>
    <row r="4" spans="1:2" ht="15">
      <c r="A4" s="425"/>
      <c r="B4" s="424"/>
    </row>
    <row r="5" spans="1:2" ht="15">
      <c r="A5" s="424"/>
      <c r="B5" s="424"/>
    </row>
    <row r="6" ht="15">
      <c r="B6" s="436">
        <v>10500.6</v>
      </c>
    </row>
    <row r="7" spans="1:3" ht="28.5">
      <c r="A7" s="413" t="s">
        <v>315</v>
      </c>
      <c r="B7">
        <v>5250.6</v>
      </c>
      <c r="C7">
        <v>50</v>
      </c>
    </row>
    <row r="8" spans="1:3" ht="15">
      <c r="A8" s="413" t="s">
        <v>42</v>
      </c>
      <c r="B8">
        <v>1941.1</v>
      </c>
      <c r="C8">
        <v>18.5</v>
      </c>
    </row>
    <row r="9" spans="1:3" ht="15">
      <c r="A9" s="425" t="s">
        <v>316</v>
      </c>
      <c r="B9">
        <v>1676.9</v>
      </c>
      <c r="C9">
        <v>16</v>
      </c>
    </row>
    <row r="10" spans="1:3" ht="15">
      <c r="A10" s="424" t="s">
        <v>50</v>
      </c>
      <c r="B10">
        <v>1632</v>
      </c>
      <c r="C10">
        <v>15.5</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C12"/>
  <sheetViews>
    <sheetView zoomScalePageLayoutView="0" workbookViewId="0" topLeftCell="A1">
      <selection activeCell="E10" sqref="E10"/>
    </sheetView>
  </sheetViews>
  <sheetFormatPr defaultColWidth="9.140625" defaultRowHeight="15"/>
  <cols>
    <col min="1" max="1" width="33.7109375" style="0" customWidth="1"/>
  </cols>
  <sheetData>
    <row r="1" spans="1:3" ht="15.75">
      <c r="A1" s="258" t="s">
        <v>78</v>
      </c>
      <c r="B1" s="431">
        <v>162.2</v>
      </c>
      <c r="C1" s="315">
        <f aca="true" t="shared" si="0" ref="C1:C10">B1/$B$11*100</f>
        <v>0.5023211448710285</v>
      </c>
    </row>
    <row r="2" spans="1:3" ht="31.5">
      <c r="A2" s="258" t="s">
        <v>80</v>
      </c>
      <c r="B2" s="431">
        <v>379.7</v>
      </c>
      <c r="C2" s="315">
        <f t="shared" si="0"/>
        <v>1.1759022115137459</v>
      </c>
    </row>
    <row r="3" spans="1:3" ht="15.75">
      <c r="A3" s="258" t="s">
        <v>73</v>
      </c>
      <c r="B3" s="431">
        <v>539.5</v>
      </c>
      <c r="C3" s="315">
        <f t="shared" si="0"/>
        <v>1.670790737718372</v>
      </c>
    </row>
    <row r="4" spans="1:3" ht="15.75">
      <c r="A4" s="258" t="s">
        <v>84</v>
      </c>
      <c r="B4" s="431">
        <v>629.7</v>
      </c>
      <c r="C4" s="315">
        <f t="shared" si="0"/>
        <v>1.9501333225973287</v>
      </c>
    </row>
    <row r="5" spans="1:3" ht="15.75">
      <c r="A5" s="258" t="s">
        <v>81</v>
      </c>
      <c r="B5" s="431">
        <v>3267.5</v>
      </c>
      <c r="C5" s="315">
        <f t="shared" si="0"/>
        <v>10.11920062186243</v>
      </c>
    </row>
    <row r="6" spans="1:3" ht="15.75">
      <c r="A6" s="258" t="s">
        <v>74</v>
      </c>
      <c r="B6" s="431">
        <v>3338.7</v>
      </c>
      <c r="C6" s="315">
        <f t="shared" si="0"/>
        <v>10.339701642299033</v>
      </c>
    </row>
    <row r="7" spans="1:3" ht="15.75">
      <c r="A7" s="258" t="s">
        <v>69</v>
      </c>
      <c r="B7" s="431">
        <v>3773.4</v>
      </c>
      <c r="C7" s="315">
        <f t="shared" si="0"/>
        <v>11.685934698251167</v>
      </c>
    </row>
    <row r="8" spans="1:3" ht="15.75">
      <c r="A8" s="258" t="s">
        <v>72</v>
      </c>
      <c r="B8" s="431">
        <v>5278.2</v>
      </c>
      <c r="C8" s="315">
        <f t="shared" si="0"/>
        <v>16.34618660208547</v>
      </c>
    </row>
    <row r="9" spans="1:3" ht="15.75">
      <c r="A9" s="258" t="s">
        <v>88</v>
      </c>
      <c r="B9" s="431">
        <v>6651.1</v>
      </c>
      <c r="C9" s="315">
        <f t="shared" si="0"/>
        <v>20.597954171712075</v>
      </c>
    </row>
    <row r="10" spans="1:3" ht="18" customHeight="1">
      <c r="A10" s="258" t="s">
        <v>86</v>
      </c>
      <c r="B10" s="431">
        <v>8270.1</v>
      </c>
      <c r="C10" s="315">
        <f t="shared" si="0"/>
        <v>25.611874847089354</v>
      </c>
    </row>
    <row r="11" spans="1:3" ht="15.75">
      <c r="A11" s="258"/>
      <c r="B11" s="431">
        <v>32290.1</v>
      </c>
      <c r="C11" s="431"/>
    </row>
    <row r="12" ht="15.75">
      <c r="A12" s="258"/>
    </row>
  </sheetData>
  <sheetProtection/>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xl/worksheets/sheet14.xml><?xml version="1.0" encoding="utf-8"?>
<worksheet xmlns="http://schemas.openxmlformats.org/spreadsheetml/2006/main" xmlns:r="http://schemas.openxmlformats.org/officeDocument/2006/relationships">
  <dimension ref="A2:C12"/>
  <sheetViews>
    <sheetView zoomScalePageLayoutView="0" workbookViewId="0" topLeftCell="A1">
      <selection activeCell="C3" sqref="C3"/>
    </sheetView>
  </sheetViews>
  <sheetFormatPr defaultColWidth="9.140625" defaultRowHeight="15"/>
  <cols>
    <col min="1" max="1" width="33.7109375" style="0" customWidth="1"/>
  </cols>
  <sheetData>
    <row r="2" spans="1:3" ht="15">
      <c r="A2" s="430" t="s">
        <v>54</v>
      </c>
      <c r="B2" s="431">
        <v>56.1</v>
      </c>
      <c r="C2" s="431">
        <v>1.3</v>
      </c>
    </row>
    <row r="3" spans="1:3" ht="15">
      <c r="A3" s="156" t="s">
        <v>50</v>
      </c>
      <c r="B3" s="431">
        <v>205.2</v>
      </c>
      <c r="C3" s="431">
        <v>4.6</v>
      </c>
    </row>
    <row r="4" spans="1:3" ht="15">
      <c r="A4" s="429" t="s">
        <v>41</v>
      </c>
      <c r="B4" s="431">
        <v>1169</v>
      </c>
      <c r="C4" s="431">
        <v>26.2</v>
      </c>
    </row>
    <row r="5" spans="1:3" ht="28.5">
      <c r="A5" s="429" t="s">
        <v>317</v>
      </c>
      <c r="B5" s="431">
        <v>3029.5</v>
      </c>
      <c r="C5" s="431">
        <v>67.9</v>
      </c>
    </row>
    <row r="6" ht="15">
      <c r="B6">
        <v>4459.8</v>
      </c>
    </row>
    <row r="9" spans="1:2" ht="28.5">
      <c r="A9" s="429" t="s">
        <v>317</v>
      </c>
      <c r="B9" s="431">
        <v>3029.5</v>
      </c>
    </row>
    <row r="10" spans="1:2" ht="15">
      <c r="A10" s="429" t="s">
        <v>41</v>
      </c>
      <c r="B10" s="431">
        <v>1169</v>
      </c>
    </row>
    <row r="11" spans="1:2" ht="15">
      <c r="A11" s="156" t="s">
        <v>50</v>
      </c>
      <c r="B11" s="431">
        <v>205.2</v>
      </c>
    </row>
    <row r="12" spans="1:2" ht="15">
      <c r="A12" s="430" t="s">
        <v>54</v>
      </c>
      <c r="B12" s="431">
        <v>56.1</v>
      </c>
    </row>
  </sheetData>
  <sheetProtection/>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D12"/>
  <sheetViews>
    <sheetView zoomScalePageLayoutView="0" workbookViewId="0" topLeftCell="A1">
      <selection activeCell="C10" sqref="C10"/>
    </sheetView>
  </sheetViews>
  <sheetFormatPr defaultColWidth="9.140625" defaultRowHeight="15"/>
  <cols>
    <col min="1" max="1" width="33.421875" style="0" customWidth="1"/>
  </cols>
  <sheetData>
    <row r="1" spans="1:4" ht="15.75">
      <c r="A1" s="258" t="s">
        <v>73</v>
      </c>
      <c r="B1" s="315">
        <v>5.1</v>
      </c>
      <c r="C1" s="315">
        <v>0.1</v>
      </c>
      <c r="D1">
        <f>B1/$B$11*100</f>
        <v>0.07469353681219702</v>
      </c>
    </row>
    <row r="2" spans="1:4" ht="15.75">
      <c r="A2" s="258" t="s">
        <v>74</v>
      </c>
      <c r="B2" s="431">
        <v>5.9</v>
      </c>
      <c r="C2" s="431">
        <v>0.1</v>
      </c>
      <c r="D2">
        <f aca="true" t="shared" si="0" ref="D2:D10">B2/$B$11*100</f>
        <v>0.08641017003763969</v>
      </c>
    </row>
    <row r="3" spans="1:4" ht="15.75">
      <c r="A3" s="258" t="s">
        <v>78</v>
      </c>
      <c r="B3" s="431">
        <v>12.1</v>
      </c>
      <c r="C3" s="431">
        <v>0.2</v>
      </c>
      <c r="D3">
        <f t="shared" si="0"/>
        <v>0.17721407753482038</v>
      </c>
    </row>
    <row r="4" spans="1:4" ht="15.75">
      <c r="A4" s="258" t="s">
        <v>81</v>
      </c>
      <c r="B4" s="431">
        <v>29</v>
      </c>
      <c r="C4" s="431">
        <v>0.4</v>
      </c>
      <c r="D4">
        <f t="shared" si="0"/>
        <v>0.42472795442229677</v>
      </c>
    </row>
    <row r="5" spans="1:4" ht="15.75">
      <c r="A5" s="258" t="s">
        <v>84</v>
      </c>
      <c r="B5" s="431">
        <v>409.5</v>
      </c>
      <c r="C5" s="431">
        <v>6</v>
      </c>
      <c r="D5">
        <f t="shared" si="0"/>
        <v>5.997451632273466</v>
      </c>
    </row>
    <row r="6" spans="1:4" ht="15.75">
      <c r="A6" s="258" t="s">
        <v>69</v>
      </c>
      <c r="B6" s="431">
        <v>410.5</v>
      </c>
      <c r="C6" s="431">
        <v>6</v>
      </c>
      <c r="D6">
        <f t="shared" si="0"/>
        <v>6.01209742380527</v>
      </c>
    </row>
    <row r="7" spans="1:4" ht="31.5">
      <c r="A7" s="258" t="s">
        <v>80</v>
      </c>
      <c r="B7" s="431">
        <v>550.4</v>
      </c>
      <c r="C7" s="431">
        <v>8.1</v>
      </c>
      <c r="D7">
        <f t="shared" si="0"/>
        <v>8.061043659104557</v>
      </c>
    </row>
    <row r="8" spans="1:4" ht="15.75">
      <c r="A8" s="258" t="s">
        <v>88</v>
      </c>
      <c r="B8" s="431">
        <v>573.7</v>
      </c>
      <c r="C8" s="431">
        <v>8.4</v>
      </c>
      <c r="D8">
        <f t="shared" si="0"/>
        <v>8.402290601795576</v>
      </c>
    </row>
    <row r="9" spans="1:4" ht="15.75">
      <c r="A9" s="258" t="s">
        <v>72</v>
      </c>
      <c r="B9" s="431">
        <v>706.5</v>
      </c>
      <c r="C9" s="431">
        <v>10.3</v>
      </c>
      <c r="D9">
        <f t="shared" si="0"/>
        <v>10.347251717219057</v>
      </c>
    </row>
    <row r="10" spans="1:4" ht="15.75">
      <c r="A10" s="258" t="s">
        <v>86</v>
      </c>
      <c r="B10" s="431">
        <v>4125.2</v>
      </c>
      <c r="C10" s="431">
        <v>60.4</v>
      </c>
      <c r="D10">
        <f t="shared" si="0"/>
        <v>60.41681922699512</v>
      </c>
    </row>
    <row r="11" spans="2:3" ht="15">
      <c r="B11" s="431">
        <f>B1+B2+B3+B4+B5+B6+B7+B8+B9+B10</f>
        <v>6827.9</v>
      </c>
      <c r="C11" s="431"/>
    </row>
    <row r="12" ht="15.75">
      <c r="A12" s="258"/>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3:D43"/>
  <sheetViews>
    <sheetView zoomScalePageLayoutView="0" workbookViewId="0" topLeftCell="A21">
      <selection activeCell="D43" sqref="D43"/>
    </sheetView>
  </sheetViews>
  <sheetFormatPr defaultColWidth="9.140625" defaultRowHeight="15"/>
  <cols>
    <col min="1" max="1" width="28.8515625" style="0" customWidth="1"/>
  </cols>
  <sheetData>
    <row r="3" ht="15">
      <c r="A3" s="437" t="s">
        <v>323</v>
      </c>
    </row>
    <row r="7" spans="1:4" ht="15">
      <c r="A7" t="s">
        <v>324</v>
      </c>
      <c r="B7">
        <v>5567.5</v>
      </c>
      <c r="D7" s="438">
        <f>B7/B10</f>
        <v>0.6259908476596319</v>
      </c>
    </row>
    <row r="8" spans="1:4" ht="15">
      <c r="A8" t="s">
        <v>325</v>
      </c>
      <c r="B8" s="315">
        <v>3322.7</v>
      </c>
      <c r="D8" s="438">
        <f>B8/B10</f>
        <v>0.37359313686909007</v>
      </c>
    </row>
    <row r="9" spans="1:4" ht="15">
      <c r="A9" t="s">
        <v>50</v>
      </c>
      <c r="B9">
        <v>3.7</v>
      </c>
      <c r="D9" s="482">
        <f>B9/B10</f>
        <v>0.000416015471278067</v>
      </c>
    </row>
    <row r="10" spans="1:2" ht="15">
      <c r="A10" t="s">
        <v>98</v>
      </c>
      <c r="B10">
        <v>8893.9</v>
      </c>
    </row>
    <row r="22" ht="15">
      <c r="A22" s="437" t="s">
        <v>326</v>
      </c>
    </row>
    <row r="25" spans="1:4" ht="15">
      <c r="A25" t="s">
        <v>324</v>
      </c>
      <c r="B25">
        <v>1275.2</v>
      </c>
      <c r="D25" s="439">
        <f>B25/B28</f>
        <v>0.5731751168644372</v>
      </c>
    </row>
    <row r="26" spans="1:4" ht="15">
      <c r="A26" t="s">
        <v>325</v>
      </c>
      <c r="B26" s="315">
        <v>947.1</v>
      </c>
      <c r="D26" s="439">
        <f>B26/B28</f>
        <v>0.4257011866235167</v>
      </c>
    </row>
    <row r="27" spans="1:4" ht="15">
      <c r="A27" t="s">
        <v>50</v>
      </c>
      <c r="B27">
        <v>2.5</v>
      </c>
      <c r="D27" s="438">
        <f>B27/B28</f>
        <v>0.0011236965120460264</v>
      </c>
    </row>
    <row r="28" spans="1:2" ht="15">
      <c r="A28" t="s">
        <v>98</v>
      </c>
      <c r="B28">
        <v>2224.8</v>
      </c>
    </row>
    <row r="41" spans="1:3" ht="47.25" customHeight="1">
      <c r="A41" s="511" t="s">
        <v>334</v>
      </c>
      <c r="B41">
        <v>2084.5</v>
      </c>
      <c r="C41" s="512"/>
    </row>
    <row r="42" spans="1:3" ht="32.25" customHeight="1">
      <c r="A42" s="513" t="s">
        <v>317</v>
      </c>
      <c r="B42">
        <v>1354.8</v>
      </c>
      <c r="C42" s="513"/>
    </row>
    <row r="43" ht="15">
      <c r="B43">
        <f>B41+B42</f>
        <v>3439.3</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144"/>
  <sheetViews>
    <sheetView showZeros="0" view="pageBreakPreview" zoomScaleSheetLayoutView="100" zoomScalePageLayoutView="0" workbookViewId="0" topLeftCell="A7">
      <selection activeCell="A88" sqref="A88"/>
    </sheetView>
  </sheetViews>
  <sheetFormatPr defaultColWidth="9.140625" defaultRowHeight="15"/>
  <cols>
    <col min="1" max="1" width="58.7109375" style="0" customWidth="1"/>
    <col min="2" max="2" width="11.00390625" style="0" customWidth="1"/>
    <col min="3" max="3" width="11.00390625" style="0" hidden="1" customWidth="1"/>
    <col min="4" max="4" width="11.7109375" style="0" hidden="1" customWidth="1"/>
    <col min="5" max="5" width="12.00390625" style="0" customWidth="1"/>
    <col min="6" max="6" width="11.421875" style="0" customWidth="1"/>
    <col min="7" max="7" width="10.00390625" style="0" customWidth="1"/>
    <col min="8" max="8" width="11.57421875" style="0" hidden="1" customWidth="1"/>
    <col min="9" max="11" width="9.140625" style="0" hidden="1" customWidth="1"/>
    <col min="12" max="12" width="6.140625" style="0" hidden="1" customWidth="1"/>
    <col min="13" max="13" width="5.57421875" style="0" customWidth="1"/>
    <col min="16" max="16" width="25.421875" style="0" customWidth="1"/>
  </cols>
  <sheetData>
    <row r="1" spans="1:13" ht="15">
      <c r="A1" s="10"/>
      <c r="B1" s="10"/>
      <c r="C1" s="10"/>
      <c r="D1" s="11"/>
      <c r="E1" s="28"/>
      <c r="F1" s="28"/>
      <c r="G1" s="347"/>
      <c r="H1" s="11"/>
      <c r="I1" s="13" t="s">
        <v>22</v>
      </c>
      <c r="J1" s="12"/>
      <c r="K1" s="11"/>
      <c r="L1" s="28"/>
      <c r="M1" s="28"/>
    </row>
    <row r="2" spans="1:13" ht="20.25">
      <c r="A2" s="905" t="s">
        <v>23</v>
      </c>
      <c r="B2" s="905"/>
      <c r="C2" s="905"/>
      <c r="D2" s="905"/>
      <c r="E2" s="905"/>
      <c r="F2" s="905"/>
      <c r="G2" s="905"/>
      <c r="H2" s="905"/>
      <c r="I2" s="905"/>
      <c r="J2" s="19"/>
      <c r="K2" s="19"/>
      <c r="L2" s="19"/>
      <c r="M2" s="19"/>
    </row>
    <row r="3" spans="1:13" ht="20.25">
      <c r="A3" s="905" t="s">
        <v>292</v>
      </c>
      <c r="B3" s="905"/>
      <c r="C3" s="905"/>
      <c r="D3" s="905"/>
      <c r="E3" s="905"/>
      <c r="F3" s="905"/>
      <c r="G3" s="905"/>
      <c r="H3" s="905"/>
      <c r="I3" s="905"/>
      <c r="J3" s="19"/>
      <c r="K3" s="19"/>
      <c r="L3" s="19"/>
      <c r="M3" s="19"/>
    </row>
    <row r="4" spans="1:13" ht="18.75" customHeight="1">
      <c r="A4" s="900" t="str">
        <f>main!A4</f>
        <v>la situația din 31 decembrie 2016</v>
      </c>
      <c r="B4" s="900"/>
      <c r="C4" s="900"/>
      <c r="D4" s="900"/>
      <c r="E4" s="900"/>
      <c r="F4" s="900"/>
      <c r="G4" s="900"/>
      <c r="H4" s="900"/>
      <c r="I4" s="900"/>
      <c r="J4" s="827"/>
      <c r="K4" s="827"/>
      <c r="L4" s="827"/>
      <c r="M4" s="827"/>
    </row>
    <row r="5" spans="1:13" ht="12.75" customHeight="1">
      <c r="A5" s="827"/>
      <c r="B5" s="827"/>
      <c r="C5" s="827"/>
      <c r="D5" s="827"/>
      <c r="E5" s="827"/>
      <c r="F5" s="827"/>
      <c r="G5" s="827"/>
      <c r="H5" s="827"/>
      <c r="I5" s="827"/>
      <c r="J5" s="827"/>
      <c r="K5" s="827"/>
      <c r="L5" s="827"/>
      <c r="M5" s="827"/>
    </row>
    <row r="6" spans="1:13" ht="15">
      <c r="A6" s="28"/>
      <c r="B6" s="28"/>
      <c r="C6" s="28"/>
      <c r="D6" s="260"/>
      <c r="E6" s="28"/>
      <c r="F6" s="28"/>
      <c r="G6" s="347"/>
      <c r="H6" s="260"/>
      <c r="I6" s="261" t="s">
        <v>24</v>
      </c>
      <c r="J6" s="260"/>
      <c r="K6" s="260"/>
      <c r="L6" s="260"/>
      <c r="M6" s="28"/>
    </row>
    <row r="7" spans="1:12" ht="20.25" customHeight="1">
      <c r="A7" s="906" t="s">
        <v>38</v>
      </c>
      <c r="B7" s="902" t="s">
        <v>242</v>
      </c>
      <c r="C7" s="902" t="s">
        <v>340</v>
      </c>
      <c r="D7" s="906" t="s">
        <v>31</v>
      </c>
      <c r="E7" s="906" t="s">
        <v>291</v>
      </c>
      <c r="F7" s="901" t="s">
        <v>307</v>
      </c>
      <c r="G7" s="901"/>
      <c r="H7" s="898" t="s">
        <v>32</v>
      </c>
      <c r="I7" s="899"/>
      <c r="J7" s="878" t="s">
        <v>36</v>
      </c>
      <c r="K7" s="878" t="s">
        <v>37</v>
      </c>
      <c r="L7" s="878"/>
    </row>
    <row r="8" spans="1:12" ht="30" customHeight="1">
      <c r="A8" s="907"/>
      <c r="B8" s="903"/>
      <c r="C8" s="903"/>
      <c r="D8" s="907"/>
      <c r="E8" s="907"/>
      <c r="F8" s="406" t="s">
        <v>309</v>
      </c>
      <c r="G8" s="406" t="s">
        <v>308</v>
      </c>
      <c r="H8" s="274" t="s">
        <v>290</v>
      </c>
      <c r="I8" s="25" t="s">
        <v>34</v>
      </c>
      <c r="J8" s="878"/>
      <c r="K8" s="25" t="s">
        <v>35</v>
      </c>
      <c r="L8" s="25" t="s">
        <v>34</v>
      </c>
    </row>
    <row r="9" spans="1:12" ht="15">
      <c r="A9" s="27">
        <v>1</v>
      </c>
      <c r="B9" s="239">
        <v>2</v>
      </c>
      <c r="C9" s="239">
        <v>3</v>
      </c>
      <c r="D9" s="27">
        <v>4</v>
      </c>
      <c r="E9" s="27">
        <v>5</v>
      </c>
      <c r="F9" s="27">
        <v>6</v>
      </c>
      <c r="G9" s="27">
        <v>7</v>
      </c>
      <c r="H9" s="317">
        <v>8</v>
      </c>
      <c r="I9" s="27">
        <v>9</v>
      </c>
      <c r="J9" s="26">
        <v>6</v>
      </c>
      <c r="K9" s="26">
        <v>7</v>
      </c>
      <c r="L9" s="26">
        <v>8</v>
      </c>
    </row>
    <row r="10" spans="1:12" ht="17.25">
      <c r="A10" s="318" t="s">
        <v>98</v>
      </c>
      <c r="B10" s="324">
        <v>1</v>
      </c>
      <c r="C10" s="320">
        <f>main!C12</f>
        <v>48297.1</v>
      </c>
      <c r="D10" s="320">
        <f>main!D12</f>
        <v>46579.2</v>
      </c>
      <c r="E10" s="320">
        <f>main!E12</f>
        <v>45946.899999999994</v>
      </c>
      <c r="F10" s="320">
        <f>main!F12</f>
        <v>45510.399999999994</v>
      </c>
      <c r="G10" s="320">
        <f>main!G12</f>
        <v>447.80000000000007</v>
      </c>
      <c r="H10" s="320">
        <f>main!H12</f>
        <v>-632.3000000000029</v>
      </c>
      <c r="I10" s="320">
        <f>main!I12</f>
        <v>98.64252713657598</v>
      </c>
      <c r="J10" s="127">
        <f>main!J12</f>
        <v>0</v>
      </c>
      <c r="K10" s="127">
        <f>main!K12</f>
        <v>45946.899999999994</v>
      </c>
      <c r="L10" s="127" t="str">
        <f>main!L12</f>
        <v> </v>
      </c>
    </row>
    <row r="11" spans="1:16" ht="15.75">
      <c r="A11" s="49" t="s">
        <v>41</v>
      </c>
      <c r="B11" s="137">
        <v>11</v>
      </c>
      <c r="C11" s="293">
        <f>main!C13</f>
        <v>29142.399999999994</v>
      </c>
      <c r="D11" s="293">
        <f>main!D13</f>
        <v>28968</v>
      </c>
      <c r="E11" s="293">
        <f>main!E13</f>
        <v>29231</v>
      </c>
      <c r="F11" s="293">
        <f>main!F13</f>
        <v>29231</v>
      </c>
      <c r="G11" s="293">
        <f>main!G13</f>
        <v>0</v>
      </c>
      <c r="H11" s="293">
        <f>main!H13</f>
        <v>263</v>
      </c>
      <c r="I11" s="293">
        <f>main!I13</f>
        <v>100.90789837061584</v>
      </c>
      <c r="J11" s="128">
        <f>main!J13</f>
        <v>0</v>
      </c>
      <c r="K11" s="128">
        <f>main!K13</f>
        <v>29231</v>
      </c>
      <c r="L11" s="128" t="str">
        <f>main!L13</f>
        <v> </v>
      </c>
      <c r="P11" s="410"/>
    </row>
    <row r="12" spans="1:16" ht="16.5" customHeight="1">
      <c r="A12" s="62" t="s">
        <v>42</v>
      </c>
      <c r="B12" s="226">
        <v>111</v>
      </c>
      <c r="C12" s="294">
        <f>main!C14</f>
        <v>6092.6</v>
      </c>
      <c r="D12" s="294">
        <f>main!D14</f>
        <v>6407.2</v>
      </c>
      <c r="E12" s="294">
        <f>main!E14</f>
        <v>6544.099999999999</v>
      </c>
      <c r="F12" s="294">
        <f>main!F14</f>
        <v>6544.099999999999</v>
      </c>
      <c r="G12" s="294">
        <f>main!G14</f>
        <v>0</v>
      </c>
      <c r="H12" s="294">
        <f>main!H14</f>
        <v>136.89999999999964</v>
      </c>
      <c r="I12" s="294">
        <f>main!I14</f>
        <v>102.13665875889623</v>
      </c>
      <c r="J12" s="126">
        <f>main!J14</f>
        <v>0</v>
      </c>
      <c r="K12" s="126">
        <f>main!K14</f>
        <v>6544.099999999999</v>
      </c>
      <c r="L12" s="126" t="str">
        <f>main!L14</f>
        <v> </v>
      </c>
      <c r="P12" s="416"/>
    </row>
    <row r="13" spans="1:16" ht="14.25" customHeight="1">
      <c r="A13" s="130" t="s">
        <v>262</v>
      </c>
      <c r="B13" s="227">
        <v>1111</v>
      </c>
      <c r="C13" s="295">
        <f>main!C16</f>
        <v>2965.2</v>
      </c>
      <c r="D13" s="295">
        <f>main!D16</f>
        <v>3084.5</v>
      </c>
      <c r="E13" s="295">
        <f>main!E16</f>
        <v>3181.5</v>
      </c>
      <c r="F13" s="295">
        <f>main!F16</f>
        <v>3181.5</v>
      </c>
      <c r="G13" s="295">
        <f>main!G16</f>
        <v>0</v>
      </c>
      <c r="H13" s="295">
        <f>main!H16</f>
        <v>97</v>
      </c>
      <c r="I13" s="295">
        <f>main!I16</f>
        <v>103.14475603825579</v>
      </c>
      <c r="J13" s="133">
        <f>main!J16</f>
        <v>0</v>
      </c>
      <c r="K13" s="133">
        <f>main!K16</f>
        <v>3181.5</v>
      </c>
      <c r="L13" s="133" t="str">
        <f>main!L16</f>
        <v> </v>
      </c>
      <c r="P13" s="417"/>
    </row>
    <row r="14" spans="1:16" ht="12.75" customHeight="1">
      <c r="A14" s="130" t="s">
        <v>263</v>
      </c>
      <c r="B14" s="227">
        <v>1112</v>
      </c>
      <c r="C14" s="295">
        <f>main!C17</f>
        <v>3127.4</v>
      </c>
      <c r="D14" s="295">
        <f>main!D17</f>
        <v>3322.7</v>
      </c>
      <c r="E14" s="295">
        <f>main!E17</f>
        <v>3362.6000000000004</v>
      </c>
      <c r="F14" s="295">
        <f>main!F17</f>
        <v>3362.6000000000004</v>
      </c>
      <c r="G14" s="295">
        <f>main!G17</f>
        <v>0</v>
      </c>
      <c r="H14" s="295">
        <f>main!H17</f>
        <v>39.900000000000546</v>
      </c>
      <c r="I14" s="295">
        <f>main!I17</f>
        <v>101.20083064977278</v>
      </c>
      <c r="J14" s="133">
        <f>main!J17</f>
        <v>0</v>
      </c>
      <c r="K14" s="133">
        <f>main!K17</f>
        <v>3362.6000000000004</v>
      </c>
      <c r="L14" s="133" t="str">
        <f>main!L17</f>
        <v> </v>
      </c>
      <c r="P14" s="418"/>
    </row>
    <row r="15" spans="1:16" ht="15">
      <c r="A15" s="62" t="s">
        <v>43</v>
      </c>
      <c r="B15" s="175">
        <v>113</v>
      </c>
      <c r="C15" s="294">
        <f>main!C18</f>
        <v>408.09999999999997</v>
      </c>
      <c r="D15" s="294">
        <f>main!D18</f>
        <v>411.9</v>
      </c>
      <c r="E15" s="294">
        <f>main!E18</f>
        <v>403.49999999999994</v>
      </c>
      <c r="F15" s="294">
        <f>main!F18</f>
        <v>403.49999999999994</v>
      </c>
      <c r="G15" s="294">
        <f>main!G18</f>
        <v>0</v>
      </c>
      <c r="H15" s="294">
        <f>main!H18</f>
        <v>-8.400000000000034</v>
      </c>
      <c r="I15" s="294">
        <f>main!I18</f>
        <v>97.96067006554988</v>
      </c>
      <c r="J15" s="126">
        <f>main!J18</f>
        <v>0</v>
      </c>
      <c r="K15" s="126">
        <f>main!K18</f>
        <v>403.49999999999994</v>
      </c>
      <c r="L15" s="126" t="str">
        <f>main!L18</f>
        <v> </v>
      </c>
      <c r="P15" s="419"/>
    </row>
    <row r="16" spans="1:16" ht="15">
      <c r="A16" s="139" t="s">
        <v>239</v>
      </c>
      <c r="B16" s="173">
        <v>1131</v>
      </c>
      <c r="C16" s="295">
        <f>main!C20</f>
        <v>182.2</v>
      </c>
      <c r="D16" s="295">
        <f>main!D20</f>
        <v>183.3</v>
      </c>
      <c r="E16" s="295">
        <f>main!E20</f>
        <v>184.6</v>
      </c>
      <c r="F16" s="295">
        <f>main!F20</f>
        <v>184.6</v>
      </c>
      <c r="G16" s="295">
        <f>main!G20</f>
        <v>0</v>
      </c>
      <c r="H16" s="295">
        <f>main!H20</f>
        <v>1.299999999999983</v>
      </c>
      <c r="I16" s="295">
        <f>main!I20</f>
        <v>100.70921985815602</v>
      </c>
      <c r="J16" s="133">
        <f>main!J20</f>
        <v>0</v>
      </c>
      <c r="K16" s="133">
        <f>main!K20</f>
        <v>184.6</v>
      </c>
      <c r="L16" s="133" t="str">
        <f>main!L20</f>
        <v> </v>
      </c>
      <c r="P16" s="419"/>
    </row>
    <row r="17" spans="1:16" ht="15">
      <c r="A17" s="139" t="s">
        <v>240</v>
      </c>
      <c r="B17" s="173">
        <v>1132</v>
      </c>
      <c r="C17" s="295">
        <f>main!C21</f>
        <v>172.1</v>
      </c>
      <c r="D17" s="295">
        <f>main!D21</f>
        <v>174.6</v>
      </c>
      <c r="E17" s="295">
        <f>main!E21</f>
        <v>179.6</v>
      </c>
      <c r="F17" s="295">
        <f>main!F21</f>
        <v>179.6</v>
      </c>
      <c r="G17" s="295">
        <f>main!G21</f>
        <v>0</v>
      </c>
      <c r="H17" s="295">
        <f>main!H21</f>
        <v>5</v>
      </c>
      <c r="I17" s="295">
        <f>main!I21</f>
        <v>102.86368843069873</v>
      </c>
      <c r="J17" s="133">
        <f>main!J21</f>
        <v>0</v>
      </c>
      <c r="K17" s="133">
        <f>main!K21</f>
        <v>179.6</v>
      </c>
      <c r="L17" s="133" t="str">
        <f>main!L21</f>
        <v> </v>
      </c>
      <c r="P17" s="419"/>
    </row>
    <row r="18" spans="1:12" ht="15">
      <c r="A18" s="139" t="s">
        <v>256</v>
      </c>
      <c r="B18" s="173">
        <v>1133</v>
      </c>
      <c r="C18" s="295">
        <f>main!C22</f>
        <v>3.8000000000000003</v>
      </c>
      <c r="D18" s="295">
        <f>main!D22</f>
        <v>4</v>
      </c>
      <c r="E18" s="295">
        <f>main!E22</f>
        <v>4.5</v>
      </c>
      <c r="F18" s="295">
        <f>main!F22</f>
        <v>4.5</v>
      </c>
      <c r="G18" s="295">
        <f>main!G22</f>
        <v>0</v>
      </c>
      <c r="H18" s="295">
        <f>main!H22</f>
        <v>0.5</v>
      </c>
      <c r="I18" s="295">
        <f>main!I22</f>
        <v>112.5</v>
      </c>
      <c r="J18" s="133"/>
      <c r="K18" s="133"/>
      <c r="L18" s="133"/>
    </row>
    <row r="19" spans="1:12" ht="15">
      <c r="A19" s="139" t="s">
        <v>327</v>
      </c>
      <c r="B19" s="173">
        <v>1136</v>
      </c>
      <c r="C19" s="295">
        <f>main!C23</f>
        <v>50</v>
      </c>
      <c r="D19" s="295">
        <f>main!D23</f>
        <v>50</v>
      </c>
      <c r="E19" s="295">
        <f>main!E23</f>
        <v>34.8</v>
      </c>
      <c r="F19" s="295">
        <f>main!F23</f>
        <v>0</v>
      </c>
      <c r="G19" s="295">
        <f>main!G23</f>
        <v>0</v>
      </c>
      <c r="H19" s="295">
        <f>main!H23</f>
        <v>-15.200000000000003</v>
      </c>
      <c r="I19" s="295">
        <f>main!I23</f>
        <v>69.6</v>
      </c>
      <c r="J19" s="133"/>
      <c r="K19" s="133"/>
      <c r="L19" s="133"/>
    </row>
    <row r="20" spans="1:12" ht="15">
      <c r="A20" s="69" t="s">
        <v>44</v>
      </c>
      <c r="B20" s="175">
        <v>114</v>
      </c>
      <c r="C20" s="294">
        <f>main!C24</f>
        <v>21354.09999999999</v>
      </c>
      <c r="D20" s="294">
        <f>main!D24</f>
        <v>20721.9</v>
      </c>
      <c r="E20" s="294">
        <f>main!E24</f>
        <v>20831.600000000002</v>
      </c>
      <c r="F20" s="294">
        <f>main!F24</f>
        <v>20831.600000000002</v>
      </c>
      <c r="G20" s="294">
        <f>main!G24</f>
        <v>0</v>
      </c>
      <c r="H20" s="294">
        <f>main!H24</f>
        <v>109.70000000000073</v>
      </c>
      <c r="I20" s="294">
        <f>main!I24</f>
        <v>100.52939160984273</v>
      </c>
      <c r="J20" s="126">
        <f>main!J24</f>
        <v>0</v>
      </c>
      <c r="K20" s="126">
        <f>main!K24</f>
        <v>20831.600000000002</v>
      </c>
      <c r="L20" s="126" t="str">
        <f>main!L24</f>
        <v> </v>
      </c>
    </row>
    <row r="21" spans="1:12" ht="14.25" customHeight="1">
      <c r="A21" s="129" t="s">
        <v>13</v>
      </c>
      <c r="B21" s="175"/>
      <c r="C21" s="175"/>
      <c r="D21" s="294">
        <f>main!D25</f>
        <v>0</v>
      </c>
      <c r="E21" s="294">
        <f>main!E25</f>
        <v>0</v>
      </c>
      <c r="F21" s="294">
        <f>main!F25</f>
        <v>0</v>
      </c>
      <c r="G21" s="294">
        <f>main!G25</f>
        <v>0</v>
      </c>
      <c r="H21" s="294">
        <f>main!H25</f>
        <v>0</v>
      </c>
      <c r="I21" s="294" t="str">
        <f>main!I25</f>
        <v> </v>
      </c>
      <c r="J21" s="126">
        <f>main!J25</f>
        <v>0</v>
      </c>
      <c r="K21" s="126">
        <f>main!K25</f>
        <v>0</v>
      </c>
      <c r="L21" s="126">
        <f>main!L25</f>
        <v>0</v>
      </c>
    </row>
    <row r="22" spans="1:12" ht="18" customHeight="1">
      <c r="A22" s="140" t="s">
        <v>305</v>
      </c>
      <c r="B22" s="228">
        <v>1141</v>
      </c>
      <c r="C22" s="296">
        <f>main!C26</f>
        <v>15310.499999999998</v>
      </c>
      <c r="D22" s="296">
        <f>main!D26</f>
        <v>14704.3</v>
      </c>
      <c r="E22" s="296">
        <f>main!E26</f>
        <v>14563.6</v>
      </c>
      <c r="F22" s="296">
        <f>main!F26</f>
        <v>14563.6</v>
      </c>
      <c r="G22" s="296">
        <f>main!G26</f>
        <v>0</v>
      </c>
      <c r="H22" s="296">
        <f>main!H26</f>
        <v>-140.6999999999989</v>
      </c>
      <c r="I22" s="296">
        <f>main!I26</f>
        <v>99.04313704154568</v>
      </c>
      <c r="J22" s="136">
        <f>main!J26</f>
        <v>0</v>
      </c>
      <c r="K22" s="136">
        <f>main!K26</f>
        <v>14563.6</v>
      </c>
      <c r="L22" s="136" t="str">
        <f>main!L26</f>
        <v> </v>
      </c>
    </row>
    <row r="23" spans="1:12" ht="14.25" customHeight="1">
      <c r="A23" s="132" t="s">
        <v>4</v>
      </c>
      <c r="B23" s="138"/>
      <c r="C23" s="138"/>
      <c r="D23" s="294">
        <f>main!D27</f>
        <v>0</v>
      </c>
      <c r="E23" s="294">
        <f>main!E27</f>
        <v>0</v>
      </c>
      <c r="F23" s="294">
        <f>main!F27</f>
        <v>0</v>
      </c>
      <c r="G23" s="294">
        <f>main!G27</f>
        <v>0</v>
      </c>
      <c r="H23" s="294">
        <f>main!H27</f>
        <v>0</v>
      </c>
      <c r="I23" s="294" t="str">
        <f>main!I27</f>
        <v> </v>
      </c>
      <c r="J23" s="126">
        <f>main!J27</f>
        <v>0</v>
      </c>
      <c r="K23" s="126">
        <f>main!K27</f>
        <v>0</v>
      </c>
      <c r="L23" s="126">
        <f>main!L27</f>
        <v>0</v>
      </c>
    </row>
    <row r="24" spans="1:12" ht="25.5">
      <c r="A24" s="53" t="s">
        <v>49</v>
      </c>
      <c r="B24" s="221">
        <v>11411</v>
      </c>
      <c r="C24" s="297">
        <f>main!C28</f>
        <v>5529.5</v>
      </c>
      <c r="D24" s="297">
        <f>main!D28</f>
        <v>5248.7</v>
      </c>
      <c r="E24" s="297">
        <f>main!E28</f>
        <v>5374.2</v>
      </c>
      <c r="F24" s="297">
        <f>main!F28</f>
        <v>5374.2</v>
      </c>
      <c r="G24" s="297">
        <f>main!G28</f>
        <v>0</v>
      </c>
      <c r="H24" s="297">
        <f>main!H28</f>
        <v>125.5</v>
      </c>
      <c r="I24" s="297">
        <f>main!I28</f>
        <v>102.39106826452264</v>
      </c>
      <c r="J24" s="126">
        <f>main!J28</f>
        <v>0</v>
      </c>
      <c r="K24" s="126">
        <f>main!K28</f>
        <v>5374.2</v>
      </c>
      <c r="L24" s="126" t="str">
        <f>main!L28</f>
        <v> </v>
      </c>
    </row>
    <row r="25" spans="1:12" ht="15">
      <c r="A25" s="53" t="s">
        <v>17</v>
      </c>
      <c r="B25" s="221">
        <v>11412</v>
      </c>
      <c r="C25" s="297">
        <f>main!C29</f>
        <v>11934.6</v>
      </c>
      <c r="D25" s="297">
        <f>main!D29</f>
        <v>11697.1</v>
      </c>
      <c r="E25" s="297">
        <f>main!E29</f>
        <v>11761</v>
      </c>
      <c r="F25" s="297">
        <f>main!F29</f>
        <v>11761</v>
      </c>
      <c r="G25" s="297">
        <f>main!G29</f>
        <v>0</v>
      </c>
      <c r="H25" s="297">
        <f>main!H29</f>
        <v>63.899999999999636</v>
      </c>
      <c r="I25" s="297">
        <f>main!I29</f>
        <v>100.54628925118192</v>
      </c>
      <c r="J25" s="126">
        <f>main!J29</f>
        <v>0</v>
      </c>
      <c r="K25" s="126">
        <f>main!K29</f>
        <v>11761</v>
      </c>
      <c r="L25" s="126" t="str">
        <f>main!L29</f>
        <v> </v>
      </c>
    </row>
    <row r="26" spans="1:12" ht="15">
      <c r="A26" s="53" t="s">
        <v>18</v>
      </c>
      <c r="B26" s="221">
        <v>11413</v>
      </c>
      <c r="C26" s="297">
        <f>main!C30</f>
        <v>-2153.6</v>
      </c>
      <c r="D26" s="297">
        <f>main!D30</f>
        <v>-2241.5</v>
      </c>
      <c r="E26" s="297">
        <f>main!E30</f>
        <v>-2571.6</v>
      </c>
      <c r="F26" s="297">
        <f>main!F30</f>
        <v>-2571.6</v>
      </c>
      <c r="G26" s="297">
        <f>main!G30</f>
        <v>0</v>
      </c>
      <c r="H26" s="297">
        <f>main!H30</f>
        <v>-330.0999999999999</v>
      </c>
      <c r="I26" s="297">
        <f>main!I30</f>
        <v>114.72674548293553</v>
      </c>
      <c r="J26" s="126">
        <f>main!J30</f>
        <v>0</v>
      </c>
      <c r="K26" s="126">
        <f>main!K30</f>
        <v>-2571.6</v>
      </c>
      <c r="L26" s="126" t="str">
        <f>main!L30</f>
        <v> </v>
      </c>
    </row>
    <row r="27" spans="1:12" ht="15">
      <c r="A27" s="140" t="s">
        <v>19</v>
      </c>
      <c r="B27" s="223">
        <v>1142</v>
      </c>
      <c r="C27" s="296">
        <f>main!C31</f>
        <v>4303.3</v>
      </c>
      <c r="D27" s="296">
        <f>main!D31</f>
        <v>4266.8</v>
      </c>
      <c r="E27" s="296">
        <f>main!E31</f>
        <v>4546.400000000001</v>
      </c>
      <c r="F27" s="296">
        <f>main!F31</f>
        <v>4546.400000000001</v>
      </c>
      <c r="G27" s="296">
        <f>main!G31</f>
        <v>0</v>
      </c>
      <c r="H27" s="296">
        <f>main!H31</f>
        <v>279.60000000000036</v>
      </c>
      <c r="I27" s="296">
        <f>main!I31</f>
        <v>106.5529202212431</v>
      </c>
      <c r="J27" s="136">
        <f>main!J31</f>
        <v>0</v>
      </c>
      <c r="K27" s="136">
        <f>main!K31</f>
        <v>4546.400000000001</v>
      </c>
      <c r="L27" s="136" t="str">
        <f>main!L31</f>
        <v> </v>
      </c>
    </row>
    <row r="28" spans="1:12" ht="15">
      <c r="A28" s="132" t="s">
        <v>4</v>
      </c>
      <c r="B28" s="138"/>
      <c r="C28" s="138"/>
      <c r="D28" s="294">
        <f>main!D32</f>
        <v>0</v>
      </c>
      <c r="E28" s="294">
        <f>main!E32</f>
        <v>0</v>
      </c>
      <c r="F28" s="294">
        <f>main!F32</f>
        <v>0</v>
      </c>
      <c r="G28" s="294">
        <f>main!G32</f>
        <v>0</v>
      </c>
      <c r="H28" s="294">
        <f>main!H32</f>
        <v>0</v>
      </c>
      <c r="I28" s="294" t="str">
        <f>main!I32</f>
        <v> </v>
      </c>
      <c r="J28" s="126">
        <f>main!J32</f>
        <v>0</v>
      </c>
      <c r="K28" s="126">
        <f>main!K32</f>
        <v>0</v>
      </c>
      <c r="L28" s="126">
        <f>main!L32</f>
        <v>0</v>
      </c>
    </row>
    <row r="29" spans="1:12" ht="15">
      <c r="A29" s="53" t="s">
        <v>288</v>
      </c>
      <c r="B29" s="138"/>
      <c r="C29" s="297">
        <f>main!C33</f>
        <v>628.5</v>
      </c>
      <c r="D29" s="297">
        <f>main!D33</f>
        <v>507.8</v>
      </c>
      <c r="E29" s="297">
        <f>main!E33</f>
        <v>531.8000000000001</v>
      </c>
      <c r="F29" s="297">
        <f>main!F33</f>
        <v>531.8000000000001</v>
      </c>
      <c r="G29" s="297">
        <f>main!G33</f>
        <v>0</v>
      </c>
      <c r="H29" s="297">
        <f>main!H33</f>
        <v>24.000000000000057</v>
      </c>
      <c r="I29" s="297">
        <f>main!I33</f>
        <v>104.72627018511227</v>
      </c>
      <c r="J29" s="126"/>
      <c r="K29" s="126"/>
      <c r="L29" s="126"/>
    </row>
    <row r="30" spans="1:12" ht="15">
      <c r="A30" s="53" t="s">
        <v>289</v>
      </c>
      <c r="B30" s="138"/>
      <c r="C30" s="297">
        <f>main!C34</f>
        <v>3899.2</v>
      </c>
      <c r="D30" s="297">
        <f>main!D34</f>
        <v>3924</v>
      </c>
      <c r="E30" s="297">
        <f>main!E34</f>
        <v>4181.6</v>
      </c>
      <c r="F30" s="297">
        <f>main!F34</f>
        <v>4181.6</v>
      </c>
      <c r="G30" s="297">
        <f>main!G34</f>
        <v>0</v>
      </c>
      <c r="H30" s="297">
        <f>main!H34</f>
        <v>257.60000000000036</v>
      </c>
      <c r="I30" s="297">
        <f>main!I34</f>
        <v>106.56472986748217</v>
      </c>
      <c r="J30" s="126"/>
      <c r="K30" s="126"/>
      <c r="L30" s="126"/>
    </row>
    <row r="31" spans="1:12" ht="15" hidden="1">
      <c r="A31" s="53" t="s">
        <v>266</v>
      </c>
      <c r="B31" s="221">
        <v>11421</v>
      </c>
      <c r="C31" s="221"/>
      <c r="D31" s="297">
        <f>main!D35</f>
        <v>536.3</v>
      </c>
      <c r="E31" s="297">
        <f>main!E35</f>
        <v>22</v>
      </c>
      <c r="F31" s="297">
        <f>main!F35</f>
        <v>22</v>
      </c>
      <c r="G31" s="297">
        <f>main!G35</f>
        <v>0</v>
      </c>
      <c r="H31" s="297">
        <f>main!H35</f>
        <v>-514.3</v>
      </c>
      <c r="I31" s="297">
        <f>main!I35</f>
        <v>4.102181614767854</v>
      </c>
      <c r="J31" s="126"/>
      <c r="K31" s="126"/>
      <c r="L31" s="126"/>
    </row>
    <row r="32" spans="1:12" ht="15" hidden="1">
      <c r="A32" s="53" t="s">
        <v>267</v>
      </c>
      <c r="B32" s="221">
        <v>11422</v>
      </c>
      <c r="C32" s="221"/>
      <c r="D32" s="297">
        <f>main!D36</f>
        <v>1326</v>
      </c>
      <c r="E32" s="297">
        <f>main!E36</f>
        <v>88</v>
      </c>
      <c r="F32" s="297">
        <f>main!F36</f>
        <v>88</v>
      </c>
      <c r="G32" s="297">
        <f>main!G36</f>
        <v>0</v>
      </c>
      <c r="H32" s="297">
        <f>main!H36</f>
        <v>-1238</v>
      </c>
      <c r="I32" s="297">
        <f>main!I36</f>
        <v>6.636500754147813</v>
      </c>
      <c r="J32" s="126"/>
      <c r="K32" s="126"/>
      <c r="L32" s="126"/>
    </row>
    <row r="33" spans="1:12" ht="15" hidden="1">
      <c r="A33" s="53" t="s">
        <v>268</v>
      </c>
      <c r="B33" s="221">
        <v>11423</v>
      </c>
      <c r="C33" s="221"/>
      <c r="D33" s="297">
        <f>main!D37</f>
        <v>585</v>
      </c>
      <c r="E33" s="297">
        <f>main!E37</f>
        <v>34.4</v>
      </c>
      <c r="F33" s="297">
        <f>main!F37</f>
        <v>34.4</v>
      </c>
      <c r="G33" s="297">
        <f>main!G37</f>
        <v>0</v>
      </c>
      <c r="H33" s="297">
        <f>main!H37</f>
        <v>-550.6</v>
      </c>
      <c r="I33" s="297">
        <f>main!I37</f>
        <v>5.88034188034188</v>
      </c>
      <c r="J33" s="126"/>
      <c r="K33" s="126"/>
      <c r="L33" s="126"/>
    </row>
    <row r="34" spans="1:12" ht="15" hidden="1">
      <c r="A34" s="53" t="s">
        <v>269</v>
      </c>
      <c r="B34" s="221">
        <v>11424</v>
      </c>
      <c r="C34" s="221"/>
      <c r="D34" s="297">
        <f>main!D38</f>
        <v>1427.3</v>
      </c>
      <c r="E34" s="297">
        <f>main!E38</f>
        <v>91.1</v>
      </c>
      <c r="F34" s="297">
        <f>main!F38</f>
        <v>91.1</v>
      </c>
      <c r="G34" s="297">
        <f>main!G38</f>
        <v>0</v>
      </c>
      <c r="H34" s="297">
        <f>main!H38</f>
        <v>-1336.2</v>
      </c>
      <c r="I34" s="297">
        <f>main!I38</f>
        <v>6.382680585721292</v>
      </c>
      <c r="J34" s="126"/>
      <c r="K34" s="126"/>
      <c r="L34" s="126"/>
    </row>
    <row r="35" spans="1:12" ht="15" hidden="1">
      <c r="A35" s="53" t="s">
        <v>270</v>
      </c>
      <c r="B35" s="221">
        <v>11425</v>
      </c>
      <c r="C35" s="221"/>
      <c r="D35" s="297">
        <f>main!D39</f>
        <v>173.6</v>
      </c>
      <c r="E35" s="297">
        <f>main!E39</f>
        <v>12.6</v>
      </c>
      <c r="F35" s="297">
        <f>main!F39</f>
        <v>12.6</v>
      </c>
      <c r="G35" s="297">
        <f>main!G39</f>
        <v>0</v>
      </c>
      <c r="H35" s="297">
        <f>main!H39</f>
        <v>-161</v>
      </c>
      <c r="I35" s="297">
        <f>main!I39</f>
        <v>7.258064516129033</v>
      </c>
      <c r="J35" s="126"/>
      <c r="K35" s="126"/>
      <c r="L35" s="126"/>
    </row>
    <row r="36" spans="1:12" ht="15" hidden="1">
      <c r="A36" s="53" t="s">
        <v>271</v>
      </c>
      <c r="B36" s="221">
        <v>11426</v>
      </c>
      <c r="C36" s="221"/>
      <c r="D36" s="297">
        <f>main!D40</f>
        <v>10.9</v>
      </c>
      <c r="E36" s="297">
        <f>main!E40</f>
        <v>0.7</v>
      </c>
      <c r="F36" s="297">
        <f>main!F40</f>
        <v>0.7</v>
      </c>
      <c r="G36" s="297">
        <f>main!G40</f>
        <v>0</v>
      </c>
      <c r="H36" s="297">
        <f>main!H40</f>
        <v>-10.200000000000001</v>
      </c>
      <c r="I36" s="297">
        <f>main!I40</f>
        <v>6.422018348623852</v>
      </c>
      <c r="J36" s="126"/>
      <c r="K36" s="126"/>
      <c r="L36" s="126"/>
    </row>
    <row r="37" spans="1:12" ht="15" hidden="1">
      <c r="A37" s="53" t="s">
        <v>265</v>
      </c>
      <c r="B37" s="221">
        <v>11427</v>
      </c>
      <c r="C37" s="221"/>
      <c r="D37" s="297">
        <f>main!D41</f>
        <v>22.1</v>
      </c>
      <c r="E37" s="297">
        <f>main!E41</f>
        <v>1.6</v>
      </c>
      <c r="F37" s="297">
        <f>main!F41</f>
        <v>1.6</v>
      </c>
      <c r="G37" s="297">
        <f>main!G41</f>
        <v>0</v>
      </c>
      <c r="H37" s="297">
        <f>main!H41</f>
        <v>-20.5</v>
      </c>
      <c r="I37" s="297">
        <f>main!I41</f>
        <v>7.239819004524886</v>
      </c>
      <c r="J37" s="126"/>
      <c r="K37" s="126"/>
      <c r="L37" s="126"/>
    </row>
    <row r="38" spans="1:12" ht="15">
      <c r="A38" s="53" t="s">
        <v>20</v>
      </c>
      <c r="B38" s="221">
        <v>11429</v>
      </c>
      <c r="C38" s="297">
        <f>main!C42</f>
        <v>-224.4</v>
      </c>
      <c r="D38" s="297">
        <f>main!D42</f>
        <v>-165</v>
      </c>
      <c r="E38" s="297">
        <f>main!E42</f>
        <v>-167</v>
      </c>
      <c r="F38" s="297">
        <f>main!F42</f>
        <v>-167</v>
      </c>
      <c r="G38" s="297">
        <f>main!G42</f>
        <v>0</v>
      </c>
      <c r="H38" s="297">
        <f>main!H42</f>
        <v>-2</v>
      </c>
      <c r="I38" s="297">
        <f>main!I42</f>
        <v>101.21212121212122</v>
      </c>
      <c r="J38" s="126"/>
      <c r="K38" s="126"/>
      <c r="L38" s="126"/>
    </row>
    <row r="39" spans="1:12" ht="15">
      <c r="A39" s="222" t="s">
        <v>257</v>
      </c>
      <c r="B39" s="223">
        <v>1144</v>
      </c>
      <c r="C39" s="296">
        <f>main!C43</f>
        <v>420.20000000000005</v>
      </c>
      <c r="D39" s="296">
        <f>main!D43</f>
        <v>424.90000000000003</v>
      </c>
      <c r="E39" s="296">
        <f>main!E43</f>
        <v>407.7</v>
      </c>
      <c r="F39" s="296">
        <f>main!F43</f>
        <v>407.7</v>
      </c>
      <c r="G39" s="296">
        <f>main!G43</f>
        <v>0</v>
      </c>
      <c r="H39" s="296">
        <f>main!H43</f>
        <v>-17.200000000000045</v>
      </c>
      <c r="I39" s="296">
        <f>main!I43</f>
        <v>95.95198870322427</v>
      </c>
      <c r="J39" s="126"/>
      <c r="K39" s="126"/>
      <c r="L39" s="126"/>
    </row>
    <row r="40" spans="1:12" ht="30">
      <c r="A40" s="222" t="s">
        <v>258</v>
      </c>
      <c r="B40" s="223">
        <v>1145</v>
      </c>
      <c r="C40" s="296">
        <f>main!C44</f>
        <v>486.40000000000003</v>
      </c>
      <c r="D40" s="296">
        <f>main!D44</f>
        <v>497</v>
      </c>
      <c r="E40" s="296">
        <f>main!E44</f>
        <v>471.2</v>
      </c>
      <c r="F40" s="296">
        <f>main!F44</f>
        <v>471.2</v>
      </c>
      <c r="G40" s="296">
        <f>main!G44</f>
        <v>0</v>
      </c>
      <c r="H40" s="296">
        <f>main!H44</f>
        <v>-25.80000000000001</v>
      </c>
      <c r="I40" s="296">
        <f>main!I44</f>
        <v>94.80885311871226</v>
      </c>
      <c r="J40" s="126"/>
      <c r="K40" s="126"/>
      <c r="L40" s="126"/>
    </row>
    <row r="41" spans="1:12" ht="15">
      <c r="A41" s="222" t="s">
        <v>259</v>
      </c>
      <c r="B41" s="223">
        <v>1146</v>
      </c>
      <c r="C41" s="296">
        <f>main!C45</f>
        <v>833.7</v>
      </c>
      <c r="D41" s="296">
        <f>main!D45</f>
        <v>828.9</v>
      </c>
      <c r="E41" s="296">
        <f>main!E45</f>
        <v>842.7</v>
      </c>
      <c r="F41" s="296">
        <f>main!F45</f>
        <v>842.7</v>
      </c>
      <c r="G41" s="296">
        <f>main!G45</f>
        <v>0</v>
      </c>
      <c r="H41" s="296">
        <f>main!H45</f>
        <v>13.800000000000068</v>
      </c>
      <c r="I41" s="296">
        <f>main!I45</f>
        <v>101.66485703944987</v>
      </c>
      <c r="J41" s="126"/>
      <c r="K41" s="126"/>
      <c r="L41" s="126"/>
    </row>
    <row r="42" spans="1:12" ht="15">
      <c r="A42" s="69" t="s">
        <v>285</v>
      </c>
      <c r="B42" s="175">
        <v>115</v>
      </c>
      <c r="C42" s="294">
        <f>main!C46</f>
        <v>1287.6</v>
      </c>
      <c r="D42" s="294">
        <f>main!D46</f>
        <v>1427</v>
      </c>
      <c r="E42" s="294">
        <f>main!E46</f>
        <v>1451.8</v>
      </c>
      <c r="F42" s="294">
        <f>main!F46</f>
        <v>1451.8</v>
      </c>
      <c r="G42" s="294">
        <f>main!G46</f>
        <v>0</v>
      </c>
      <c r="H42" s="294">
        <f>main!H46</f>
        <v>24.799999999999955</v>
      </c>
      <c r="I42" s="294">
        <f>main!I46</f>
        <v>101.73791170287316</v>
      </c>
      <c r="J42" s="126"/>
      <c r="K42" s="126"/>
      <c r="L42" s="126"/>
    </row>
    <row r="43" spans="1:12" ht="15">
      <c r="A43" s="256" t="s">
        <v>260</v>
      </c>
      <c r="B43" s="173">
        <v>1151</v>
      </c>
      <c r="C43" s="295">
        <f>main!C48</f>
        <v>854.6</v>
      </c>
      <c r="D43" s="295">
        <f>main!D48</f>
        <v>972.6</v>
      </c>
      <c r="E43" s="295">
        <f>main!E48</f>
        <v>983.1</v>
      </c>
      <c r="F43" s="295">
        <f>main!F48</f>
        <v>983.1</v>
      </c>
      <c r="G43" s="295">
        <f>main!G48</f>
        <v>0</v>
      </c>
      <c r="H43" s="295">
        <f>main!H48</f>
        <v>10.5</v>
      </c>
      <c r="I43" s="295">
        <f>main!I48</f>
        <v>101.07958050586059</v>
      </c>
      <c r="J43" s="126"/>
      <c r="K43" s="126"/>
      <c r="L43" s="126"/>
    </row>
    <row r="44" spans="1:12" ht="15">
      <c r="A44" s="256" t="s">
        <v>261</v>
      </c>
      <c r="B44" s="173">
        <v>1156</v>
      </c>
      <c r="C44" s="295">
        <f>main!C49</f>
        <v>433</v>
      </c>
      <c r="D44" s="295">
        <f>main!D49</f>
        <v>454.4</v>
      </c>
      <c r="E44" s="295">
        <f>main!E49</f>
        <v>468.7</v>
      </c>
      <c r="F44" s="295">
        <f>main!F49</f>
        <v>468.7</v>
      </c>
      <c r="G44" s="295">
        <f>main!G49</f>
        <v>0</v>
      </c>
      <c r="H44" s="295">
        <f>main!H49</f>
        <v>14.300000000000011</v>
      </c>
      <c r="I44" s="295">
        <f>main!I49</f>
        <v>103.14700704225352</v>
      </c>
      <c r="J44" s="126"/>
      <c r="K44" s="126"/>
      <c r="L44" s="126"/>
    </row>
    <row r="45" spans="1:12" ht="15.75">
      <c r="A45" s="64" t="s">
        <v>67</v>
      </c>
      <c r="B45" s="141">
        <v>12</v>
      </c>
      <c r="C45" s="298">
        <f>main!C50</f>
        <v>13462.6</v>
      </c>
      <c r="D45" s="298">
        <f>main!D50</f>
        <v>13254.1</v>
      </c>
      <c r="E45" s="298">
        <f>main!E50</f>
        <v>13271.099999999999</v>
      </c>
      <c r="F45" s="298">
        <f>main!F50</f>
        <v>13271.099999999999</v>
      </c>
      <c r="G45" s="298">
        <f>main!G50</f>
        <v>0</v>
      </c>
      <c r="H45" s="298">
        <f>main!H50</f>
        <v>16.99999999999818</v>
      </c>
      <c r="I45" s="298">
        <f>main!I50</f>
        <v>100.12826219811227</v>
      </c>
      <c r="J45" s="128">
        <f>main!J50</f>
        <v>0</v>
      </c>
      <c r="K45" s="128">
        <f>main!K50</f>
        <v>13271.099999999999</v>
      </c>
      <c r="L45" s="128" t="str">
        <f>main!L50</f>
        <v> </v>
      </c>
    </row>
    <row r="46" spans="1:12" ht="18.75" customHeight="1">
      <c r="A46" s="62" t="s">
        <v>14</v>
      </c>
      <c r="B46" s="175">
        <v>121</v>
      </c>
      <c r="C46" s="294">
        <f>main!C51</f>
        <v>10202.6</v>
      </c>
      <c r="D46" s="294">
        <f>main!D51</f>
        <v>9994.1</v>
      </c>
      <c r="E46" s="294">
        <f>main!E51</f>
        <v>10030.9</v>
      </c>
      <c r="F46" s="294">
        <f>main!F51</f>
        <v>10030.9</v>
      </c>
      <c r="G46" s="294">
        <f>main!G51</f>
        <v>0</v>
      </c>
      <c r="H46" s="294">
        <f>main!H51</f>
        <v>36.79999999999927</v>
      </c>
      <c r="I46" s="294">
        <f>main!I51</f>
        <v>100.36821724817642</v>
      </c>
      <c r="J46" s="126">
        <f>main!J51</f>
        <v>0</v>
      </c>
      <c r="K46" s="126">
        <f>main!K51</f>
        <v>10030.9</v>
      </c>
      <c r="L46" s="126" t="str">
        <f>main!L51</f>
        <v> </v>
      </c>
    </row>
    <row r="47" spans="1:12" ht="20.25" customHeight="1">
      <c r="A47" s="62" t="s">
        <v>337</v>
      </c>
      <c r="B47" s="175">
        <v>122</v>
      </c>
      <c r="C47" s="294">
        <f>main!C52</f>
        <v>3260</v>
      </c>
      <c r="D47" s="294">
        <f>main!D52</f>
        <v>3260</v>
      </c>
      <c r="E47" s="294">
        <f>main!E52</f>
        <v>3240.2</v>
      </c>
      <c r="F47" s="294">
        <f>main!F52</f>
        <v>3240.2</v>
      </c>
      <c r="G47" s="294">
        <f>main!G52</f>
        <v>0</v>
      </c>
      <c r="H47" s="294">
        <f>main!H52</f>
        <v>-19.800000000000182</v>
      </c>
      <c r="I47" s="294">
        <f>main!I52</f>
        <v>99.39263803680981</v>
      </c>
      <c r="J47" s="126">
        <f>main!J52</f>
        <v>0</v>
      </c>
      <c r="K47" s="126">
        <f>main!K52</f>
        <v>3240.2</v>
      </c>
      <c r="L47" s="126" t="str">
        <f>main!L52</f>
        <v> </v>
      </c>
    </row>
    <row r="48" spans="1:12" ht="15.75">
      <c r="A48" s="68" t="s">
        <v>54</v>
      </c>
      <c r="B48" s="137">
        <v>13</v>
      </c>
      <c r="C48" s="298">
        <f>main!C53</f>
        <v>3759.2</v>
      </c>
      <c r="D48" s="298">
        <f>main!D53</f>
        <v>2174.7</v>
      </c>
      <c r="E48" s="298">
        <f>main!E53</f>
        <v>1373</v>
      </c>
      <c r="F48" s="298">
        <f>main!F53</f>
        <v>953.3</v>
      </c>
      <c r="G48" s="298">
        <f>main!G53</f>
        <v>419.7</v>
      </c>
      <c r="H48" s="298">
        <f>main!H53</f>
        <v>-801.6999999999998</v>
      </c>
      <c r="I48" s="298">
        <f>main!I53</f>
        <v>63.13514507748196</v>
      </c>
      <c r="J48" s="128">
        <f>main!J53</f>
        <v>0</v>
      </c>
      <c r="K48" s="128">
        <f>main!K53</f>
        <v>1373</v>
      </c>
      <c r="L48" s="128" t="str">
        <f>main!L53</f>
        <v> </v>
      </c>
    </row>
    <row r="49" spans="1:12" ht="15.75">
      <c r="A49" s="69" t="s">
        <v>55</v>
      </c>
      <c r="B49" s="175">
        <v>131</v>
      </c>
      <c r="C49" s="294">
        <f>main!C54</f>
        <v>347.1</v>
      </c>
      <c r="D49" s="294">
        <f>main!D54</f>
        <v>328.6</v>
      </c>
      <c r="E49" s="294">
        <f>main!E54</f>
        <v>188.1</v>
      </c>
      <c r="F49" s="294">
        <f>main!F54</f>
        <v>0.5999999999999943</v>
      </c>
      <c r="G49" s="294">
        <f>main!G54</f>
        <v>187.5</v>
      </c>
      <c r="H49" s="294">
        <f>main!H54</f>
        <v>-140.50000000000003</v>
      </c>
      <c r="I49" s="294">
        <f>main!I54</f>
        <v>57.24284844796104</v>
      </c>
      <c r="J49" s="128">
        <f>main!J54</f>
        <v>0</v>
      </c>
      <c r="K49" s="128">
        <f>main!K54</f>
        <v>188.1</v>
      </c>
      <c r="L49" s="128" t="str">
        <f>main!L54</f>
        <v> </v>
      </c>
    </row>
    <row r="50" spans="1:12" ht="15">
      <c r="A50" s="71" t="s">
        <v>61</v>
      </c>
      <c r="B50" s="175">
        <v>132</v>
      </c>
      <c r="C50" s="294">
        <f>main!C55</f>
        <v>3412.1</v>
      </c>
      <c r="D50" s="294">
        <f>main!D55</f>
        <v>1846.1</v>
      </c>
      <c r="E50" s="294">
        <f>main!E55</f>
        <v>1184.9</v>
      </c>
      <c r="F50" s="294">
        <f>main!F55</f>
        <v>952.7</v>
      </c>
      <c r="G50" s="294">
        <f>main!G55</f>
        <v>232.2</v>
      </c>
      <c r="H50" s="294">
        <f>main!H55</f>
        <v>-661.1999999999998</v>
      </c>
      <c r="I50" s="294">
        <f>main!I55</f>
        <v>64.18395536536482</v>
      </c>
      <c r="J50" s="126">
        <f>main!J55</f>
        <v>0</v>
      </c>
      <c r="K50" s="126">
        <f>main!K55</f>
        <v>1184.9</v>
      </c>
      <c r="L50" s="126" t="str">
        <f>main!L55</f>
        <v> </v>
      </c>
    </row>
    <row r="51" spans="1:12" ht="15.75">
      <c r="A51" s="75" t="s">
        <v>50</v>
      </c>
      <c r="B51" s="137">
        <v>14</v>
      </c>
      <c r="C51" s="298">
        <f>main!C56</f>
        <v>1932.8999999999999</v>
      </c>
      <c r="D51" s="298">
        <f>main!D56</f>
        <v>2182.4</v>
      </c>
      <c r="E51" s="298">
        <f>main!E56</f>
        <v>2071.8</v>
      </c>
      <c r="F51" s="298">
        <f>main!F56</f>
        <v>2055</v>
      </c>
      <c r="G51" s="298">
        <f>main!G56</f>
        <v>16.8</v>
      </c>
      <c r="H51" s="298">
        <f>main!H56</f>
        <v>-110.59999999999991</v>
      </c>
      <c r="I51" s="298">
        <f>main!I56</f>
        <v>94.93218475073314</v>
      </c>
      <c r="J51" s="128">
        <f>main!J56</f>
        <v>0</v>
      </c>
      <c r="K51" s="128">
        <f>main!K56</f>
        <v>2071.8</v>
      </c>
      <c r="L51" s="128" t="str">
        <f>main!L56</f>
        <v> </v>
      </c>
    </row>
    <row r="52" spans="1:12" ht="15">
      <c r="A52" s="69" t="s">
        <v>51</v>
      </c>
      <c r="B52" s="175">
        <v>141</v>
      </c>
      <c r="C52" s="294">
        <f>main!C57</f>
        <v>270.1</v>
      </c>
      <c r="D52" s="294">
        <f>main!D57</f>
        <v>321.1</v>
      </c>
      <c r="E52" s="294">
        <f>main!E57</f>
        <v>345.40000000000003</v>
      </c>
      <c r="F52" s="294">
        <f>main!F57</f>
        <v>341.3</v>
      </c>
      <c r="G52" s="294">
        <f>main!G57</f>
        <v>4.1</v>
      </c>
      <c r="H52" s="294">
        <f>main!H57</f>
        <v>24.30000000000001</v>
      </c>
      <c r="I52" s="294">
        <f>main!I57</f>
        <v>107.56773590781688</v>
      </c>
      <c r="J52" s="126">
        <f>main!J57</f>
        <v>0</v>
      </c>
      <c r="K52" s="126">
        <f>main!K57</f>
        <v>345.40000000000003</v>
      </c>
      <c r="L52" s="126" t="str">
        <f>main!L57</f>
        <v> </v>
      </c>
    </row>
    <row r="53" spans="1:12" ht="13.5" customHeight="1">
      <c r="A53" s="139" t="s">
        <v>272</v>
      </c>
      <c r="B53" s="173">
        <v>1411</v>
      </c>
      <c r="C53" s="295">
        <f>main!C59</f>
        <v>94.89999999999999</v>
      </c>
      <c r="D53" s="295">
        <f>main!D59</f>
        <v>97</v>
      </c>
      <c r="E53" s="295">
        <f>main!E59</f>
        <v>116.30000000000001</v>
      </c>
      <c r="F53" s="295">
        <f>main!F59</f>
        <v>112.20000000000002</v>
      </c>
      <c r="G53" s="295">
        <f>main!G59</f>
        <v>4.1</v>
      </c>
      <c r="H53" s="295">
        <f>main!H59</f>
        <v>19.30000000000001</v>
      </c>
      <c r="I53" s="295">
        <f>main!I59</f>
        <v>119.89690721649487</v>
      </c>
      <c r="J53" s="126"/>
      <c r="K53" s="126"/>
      <c r="L53" s="126"/>
    </row>
    <row r="54" spans="1:12" ht="13.5" customHeight="1">
      <c r="A54" s="139" t="s">
        <v>273</v>
      </c>
      <c r="B54" s="173">
        <v>1412</v>
      </c>
      <c r="C54" s="295">
        <f>main!C60</f>
        <v>85.30000000000001</v>
      </c>
      <c r="D54" s="295">
        <f>main!D60</f>
        <v>130.70000000000002</v>
      </c>
      <c r="E54" s="295">
        <f>main!E60</f>
        <v>133.20000000000002</v>
      </c>
      <c r="F54" s="295">
        <f>main!F60</f>
        <v>133.20000000000002</v>
      </c>
      <c r="G54" s="295">
        <f>main!G60</f>
        <v>0</v>
      </c>
      <c r="H54" s="295">
        <f>main!H60</f>
        <v>2.5</v>
      </c>
      <c r="I54" s="295">
        <f>main!I60</f>
        <v>101.91277735271613</v>
      </c>
      <c r="J54" s="126"/>
      <c r="K54" s="126"/>
      <c r="L54" s="126"/>
    </row>
    <row r="55" spans="1:12" ht="13.5" customHeight="1">
      <c r="A55" s="139" t="s">
        <v>304</v>
      </c>
      <c r="B55" s="173">
        <v>1415</v>
      </c>
      <c r="C55" s="295">
        <f>main!C61</f>
        <v>89.9</v>
      </c>
      <c r="D55" s="295">
        <f>main!D61</f>
        <v>93.39999999999999</v>
      </c>
      <c r="E55" s="295">
        <f>main!E61</f>
        <v>95.9</v>
      </c>
      <c r="F55" s="295">
        <f>main!F61</f>
        <v>95.9</v>
      </c>
      <c r="G55" s="295">
        <f>main!G61</f>
        <v>0</v>
      </c>
      <c r="H55" s="295">
        <f>main!H61</f>
        <v>2.500000000000014</v>
      </c>
      <c r="I55" s="295">
        <f>main!I61</f>
        <v>102.67665952890795</v>
      </c>
      <c r="J55" s="126"/>
      <c r="K55" s="126"/>
      <c r="L55" s="126"/>
    </row>
    <row r="56" spans="1:12" ht="15">
      <c r="A56" s="69" t="s">
        <v>63</v>
      </c>
      <c r="B56" s="175">
        <v>142</v>
      </c>
      <c r="C56" s="294">
        <f>main!C62</f>
        <v>1361.3</v>
      </c>
      <c r="D56" s="294">
        <f>main!D62</f>
        <v>1402.9</v>
      </c>
      <c r="E56" s="294">
        <f>main!E62</f>
        <v>1364.9</v>
      </c>
      <c r="F56" s="294">
        <f>main!F62</f>
        <v>1364.9</v>
      </c>
      <c r="G56" s="294">
        <f>main!G62</f>
        <v>0</v>
      </c>
      <c r="H56" s="294">
        <f>main!H62</f>
        <v>-38</v>
      </c>
      <c r="I56" s="294">
        <f>main!I62</f>
        <v>97.29132511226744</v>
      </c>
      <c r="J56" s="126">
        <f>main!J62</f>
        <v>0</v>
      </c>
      <c r="K56" s="126">
        <f>main!K62</f>
        <v>1364.9</v>
      </c>
      <c r="L56" s="126" t="str">
        <f>main!L62</f>
        <v> </v>
      </c>
    </row>
    <row r="57" spans="1:12" ht="15">
      <c r="A57" s="139" t="s">
        <v>274</v>
      </c>
      <c r="B57" s="173">
        <v>1422</v>
      </c>
      <c r="C57" s="295">
        <f>main!C64</f>
        <v>309.5</v>
      </c>
      <c r="D57" s="295">
        <f>main!D64</f>
        <v>320.5</v>
      </c>
      <c r="E57" s="295">
        <f>main!E64</f>
        <v>347.59999999999997</v>
      </c>
      <c r="F57" s="295">
        <f>main!F64</f>
        <v>347.59999999999997</v>
      </c>
      <c r="G57" s="295">
        <f>main!G64</f>
        <v>0</v>
      </c>
      <c r="H57" s="295">
        <f>main!H64</f>
        <v>27.099999999999966</v>
      </c>
      <c r="I57" s="295">
        <f>main!I64</f>
        <v>108.45553822152884</v>
      </c>
      <c r="J57" s="126"/>
      <c r="K57" s="126"/>
      <c r="L57" s="126"/>
    </row>
    <row r="58" spans="1:12" ht="17.25" customHeight="1">
      <c r="A58" s="139" t="s">
        <v>275</v>
      </c>
      <c r="B58" s="173">
        <v>1423</v>
      </c>
      <c r="C58" s="295">
        <f>main!C65</f>
        <v>1051.8</v>
      </c>
      <c r="D58" s="295">
        <f>main!D65</f>
        <v>1082.4</v>
      </c>
      <c r="E58" s="295">
        <f>main!E65</f>
        <v>1017.3</v>
      </c>
      <c r="F58" s="295">
        <f>main!F65</f>
        <v>1017.3</v>
      </c>
      <c r="G58" s="295">
        <f>main!G65</f>
        <v>0</v>
      </c>
      <c r="H58" s="295">
        <f>main!H65</f>
        <v>-65.10000000000014</v>
      </c>
      <c r="I58" s="295">
        <f>main!I65</f>
        <v>93.98558758314854</v>
      </c>
      <c r="J58" s="126"/>
      <c r="K58" s="126"/>
      <c r="L58" s="126"/>
    </row>
    <row r="59" spans="1:12" ht="15">
      <c r="A59" s="69" t="s">
        <v>62</v>
      </c>
      <c r="B59" s="175">
        <v>143</v>
      </c>
      <c r="C59" s="294">
        <f>main!C66</f>
        <v>214</v>
      </c>
      <c r="D59" s="294">
        <f>main!D66</f>
        <v>210.39999999999998</v>
      </c>
      <c r="E59" s="294">
        <f>main!E66</f>
        <v>186.79999999999998</v>
      </c>
      <c r="F59" s="294">
        <f>main!F66</f>
        <v>186.79999999999998</v>
      </c>
      <c r="G59" s="294">
        <f>main!G66</f>
        <v>0</v>
      </c>
      <c r="H59" s="294">
        <f>main!H66</f>
        <v>-23.599999999999994</v>
      </c>
      <c r="I59" s="294">
        <f>main!I66</f>
        <v>88.78326996197718</v>
      </c>
      <c r="J59" s="126">
        <f>main!J66</f>
        <v>0</v>
      </c>
      <c r="K59" s="126">
        <f>main!K66</f>
        <v>186.79999999999998</v>
      </c>
      <c r="L59" s="126" t="str">
        <f>main!L66</f>
        <v> </v>
      </c>
    </row>
    <row r="60" spans="1:12" ht="15">
      <c r="A60" s="69" t="s">
        <v>52</v>
      </c>
      <c r="B60" s="175">
        <v>144</v>
      </c>
      <c r="C60" s="294">
        <f>main!C67</f>
        <v>38</v>
      </c>
      <c r="D60" s="294">
        <f>main!D67</f>
        <v>196</v>
      </c>
      <c r="E60" s="294">
        <f>main!E67</f>
        <v>125.3</v>
      </c>
      <c r="F60" s="294">
        <f>main!F67</f>
        <v>125.1</v>
      </c>
      <c r="G60" s="294">
        <f>main!G67</f>
        <v>0.2</v>
      </c>
      <c r="H60" s="294">
        <f>main!H67</f>
        <v>-70.7</v>
      </c>
      <c r="I60" s="294">
        <f>main!I67</f>
        <v>63.92857142857142</v>
      </c>
      <c r="J60" s="126">
        <f>main!J67</f>
        <v>0</v>
      </c>
      <c r="K60" s="126">
        <f>main!K67</f>
        <v>125.3</v>
      </c>
      <c r="L60" s="126" t="str">
        <f>main!L67</f>
        <v> </v>
      </c>
    </row>
    <row r="61" spans="1:12" ht="15">
      <c r="A61" s="69" t="s">
        <v>53</v>
      </c>
      <c r="B61" s="175">
        <v>145</v>
      </c>
      <c r="C61" s="294">
        <f>main!C68</f>
        <v>49.5</v>
      </c>
      <c r="D61" s="294">
        <f>main!D68</f>
        <v>52</v>
      </c>
      <c r="E61" s="294">
        <f>main!E68</f>
        <v>49.4</v>
      </c>
      <c r="F61" s="294">
        <f>main!F68</f>
        <v>36.9</v>
      </c>
      <c r="G61" s="294">
        <f>main!G68</f>
        <v>12.5</v>
      </c>
      <c r="H61" s="294">
        <f>main!H68</f>
        <v>-2.6000000000000014</v>
      </c>
      <c r="I61" s="294">
        <f>main!I68</f>
        <v>95</v>
      </c>
      <c r="J61" s="126">
        <f>main!J68</f>
        <v>0</v>
      </c>
      <c r="K61" s="126">
        <f>main!K68</f>
        <v>49.4</v>
      </c>
      <c r="L61" s="126" t="str">
        <f>main!L68</f>
        <v> </v>
      </c>
    </row>
    <row r="62" spans="1:12" ht="17.25">
      <c r="A62" s="318" t="s">
        <v>65</v>
      </c>
      <c r="B62" s="324" t="s">
        <v>64</v>
      </c>
      <c r="C62" s="320">
        <f>main!C77</f>
        <v>52445.50000000001</v>
      </c>
      <c r="D62" s="320">
        <f>main!D77</f>
        <v>51624.1</v>
      </c>
      <c r="E62" s="320">
        <f>main!E77</f>
        <v>48434.00000000001</v>
      </c>
      <c r="F62" s="320">
        <f>main!F77</f>
        <v>46627.700000000004</v>
      </c>
      <c r="G62" s="320">
        <f>main!G77</f>
        <v>1806.5</v>
      </c>
      <c r="H62" s="320">
        <f>main!H77</f>
        <v>-3190.0999999999913</v>
      </c>
      <c r="I62" s="320">
        <f>main!I77</f>
        <v>93.82052181054974</v>
      </c>
      <c r="J62" s="127">
        <f>main!J77</f>
        <v>0</v>
      </c>
      <c r="K62" s="127">
        <f>main!K77</f>
        <v>48434.00000000001</v>
      </c>
      <c r="L62" s="127" t="str">
        <f>main!L77</f>
        <v> </v>
      </c>
    </row>
    <row r="63" spans="1:12" s="356" customFormat="1" ht="12.75" customHeight="1">
      <c r="A63" s="360" t="s">
        <v>302</v>
      </c>
      <c r="B63" s="357"/>
      <c r="C63" s="357"/>
      <c r="D63" s="358"/>
      <c r="E63" s="358"/>
      <c r="F63" s="358"/>
      <c r="G63" s="358"/>
      <c r="H63" s="358"/>
      <c r="I63" s="358"/>
      <c r="J63" s="359"/>
      <c r="K63" s="359"/>
      <c r="L63" s="359"/>
    </row>
    <row r="64" spans="1:12" ht="15.75">
      <c r="A64" s="258" t="s">
        <v>72</v>
      </c>
      <c r="B64" s="316" t="s">
        <v>70</v>
      </c>
      <c r="C64" s="306">
        <f>main!C108</f>
        <v>5648</v>
      </c>
      <c r="D64" s="306">
        <f>main!D108</f>
        <v>5604.7</v>
      </c>
      <c r="E64" s="306">
        <f>main!E108</f>
        <v>5115.9</v>
      </c>
      <c r="F64" s="306">
        <f>main!F108</f>
        <v>4975.2</v>
      </c>
      <c r="G64" s="306">
        <f>main!G108</f>
        <v>140.7</v>
      </c>
      <c r="H64" s="306">
        <f>main!H108</f>
        <v>-488.8000000000002</v>
      </c>
      <c r="I64" s="306">
        <f>main!I108</f>
        <v>91.27874819348047</v>
      </c>
      <c r="J64" s="128">
        <f>main!J108</f>
        <v>0</v>
      </c>
      <c r="K64" s="128">
        <f>main!K108</f>
        <v>5115.9</v>
      </c>
      <c r="L64" s="128" t="str">
        <f>main!L108</f>
        <v> </v>
      </c>
    </row>
    <row r="65" spans="1:18" ht="15.75">
      <c r="A65" s="258" t="s">
        <v>73</v>
      </c>
      <c r="B65" s="316" t="s">
        <v>71</v>
      </c>
      <c r="C65" s="306">
        <f>main!C110</f>
        <v>591.8000000000001</v>
      </c>
      <c r="D65" s="306">
        <f>main!D110</f>
        <v>557.6</v>
      </c>
      <c r="E65" s="306">
        <f>main!E110</f>
        <v>548.4</v>
      </c>
      <c r="F65" s="306">
        <f>main!F110</f>
        <v>543.8</v>
      </c>
      <c r="G65" s="306">
        <f>main!G110</f>
        <v>4.6</v>
      </c>
      <c r="H65" s="306">
        <f>main!H110</f>
        <v>-9.200000000000045</v>
      </c>
      <c r="I65" s="306">
        <f>main!I110</f>
        <v>98.35007173601147</v>
      </c>
      <c r="J65" s="128">
        <f>main!J110</f>
        <v>0</v>
      </c>
      <c r="K65" s="128">
        <f>main!K110</f>
        <v>548.4</v>
      </c>
      <c r="L65" s="128" t="str">
        <f>main!L110</f>
        <v> </v>
      </c>
      <c r="P65" s="419"/>
      <c r="Q65" s="419"/>
      <c r="R65" s="419"/>
    </row>
    <row r="66" spans="1:18" ht="15.75">
      <c r="A66" s="258" t="s">
        <v>74</v>
      </c>
      <c r="B66" s="316" t="s">
        <v>75</v>
      </c>
      <c r="C66" s="306">
        <f>main!C112</f>
        <v>3584</v>
      </c>
      <c r="D66" s="306">
        <f>main!D112</f>
        <v>3436.7000000000003</v>
      </c>
      <c r="E66" s="306">
        <f>main!E112</f>
        <v>3349.6</v>
      </c>
      <c r="F66" s="306">
        <f>main!F112</f>
        <v>3258</v>
      </c>
      <c r="G66" s="306">
        <f>main!G112</f>
        <v>91.6</v>
      </c>
      <c r="H66" s="306">
        <f>main!H112</f>
        <v>-87.10000000000036</v>
      </c>
      <c r="I66" s="306">
        <f>main!I112</f>
        <v>97.4655919923182</v>
      </c>
      <c r="J66" s="128">
        <f>main!J112</f>
        <v>0</v>
      </c>
      <c r="K66" s="128">
        <f>main!K112</f>
        <v>3349.6</v>
      </c>
      <c r="L66" s="128" t="str">
        <f>main!L112</f>
        <v> </v>
      </c>
      <c r="P66" s="422"/>
      <c r="Q66" s="419"/>
      <c r="R66" s="423"/>
    </row>
    <row r="67" spans="1:18" ht="15.75">
      <c r="A67" s="258" t="s">
        <v>69</v>
      </c>
      <c r="B67" s="316" t="s">
        <v>76</v>
      </c>
      <c r="C67" s="306">
        <f>main!C114</f>
        <v>6394.8</v>
      </c>
      <c r="D67" s="306">
        <f>main!D114</f>
        <v>5392.9</v>
      </c>
      <c r="E67" s="306">
        <f>main!E114</f>
        <v>4600.4</v>
      </c>
      <c r="F67" s="306">
        <f>main!F114</f>
        <v>3503.7999999999997</v>
      </c>
      <c r="G67" s="306">
        <f>main!G114</f>
        <v>1096.6</v>
      </c>
      <c r="H67" s="306">
        <f>main!H114</f>
        <v>-792.5</v>
      </c>
      <c r="I67" s="306">
        <f>main!I114</f>
        <v>85.30475254501289</v>
      </c>
      <c r="J67" s="128">
        <f>main!J114</f>
        <v>0</v>
      </c>
      <c r="K67" s="128">
        <f>main!K114</f>
        <v>4600.4</v>
      </c>
      <c r="L67" s="128" t="str">
        <f>main!L114</f>
        <v> </v>
      </c>
      <c r="P67" s="422"/>
      <c r="Q67" s="419"/>
      <c r="R67" s="423"/>
    </row>
    <row r="68" spans="1:18" ht="15.75">
      <c r="A68" s="258" t="s">
        <v>78</v>
      </c>
      <c r="B68" s="316" t="s">
        <v>77</v>
      </c>
      <c r="C68" s="306">
        <f>main!C116</f>
        <v>270.5</v>
      </c>
      <c r="D68" s="306">
        <f>main!D116</f>
        <v>234.60000000000005</v>
      </c>
      <c r="E68" s="306">
        <f>main!E116</f>
        <v>172.6</v>
      </c>
      <c r="F68" s="306">
        <f>main!F116</f>
        <v>122.39999999999999</v>
      </c>
      <c r="G68" s="306">
        <f>main!G116</f>
        <v>50.2</v>
      </c>
      <c r="H68" s="306">
        <f>main!H116</f>
        <v>-62.00000000000006</v>
      </c>
      <c r="I68" s="306">
        <f>main!I116</f>
        <v>73.57203751065641</v>
      </c>
      <c r="J68" s="128">
        <f>main!J116</f>
        <v>0</v>
      </c>
      <c r="K68" s="128">
        <f>main!K116</f>
        <v>172.6</v>
      </c>
      <c r="L68" s="128" t="str">
        <f>main!L116</f>
        <v> </v>
      </c>
      <c r="P68" s="422"/>
      <c r="Q68" s="419"/>
      <c r="R68" s="423"/>
    </row>
    <row r="69" spans="1:18" ht="17.25" customHeight="1">
      <c r="A69" s="258" t="s">
        <v>80</v>
      </c>
      <c r="B69" s="316" t="s">
        <v>79</v>
      </c>
      <c r="C69" s="306">
        <f>main!C118</f>
        <v>1229.3</v>
      </c>
      <c r="D69" s="306">
        <f>main!D118</f>
        <v>1541.2999999999997</v>
      </c>
      <c r="E69" s="306">
        <f>main!E118</f>
        <v>1143.4</v>
      </c>
      <c r="F69" s="306">
        <f>main!F118</f>
        <v>928.3999999999999</v>
      </c>
      <c r="G69" s="306">
        <f>main!G118</f>
        <v>215</v>
      </c>
      <c r="H69" s="306">
        <f>main!H118</f>
        <v>-397.89999999999964</v>
      </c>
      <c r="I69" s="306">
        <f>main!I118</f>
        <v>74.1841302796341</v>
      </c>
      <c r="J69" s="128">
        <f>main!J118</f>
        <v>0</v>
      </c>
      <c r="K69" s="128">
        <f>main!K118</f>
        <v>1143.4</v>
      </c>
      <c r="L69" s="128" t="str">
        <f>main!L118</f>
        <v> </v>
      </c>
      <c r="P69" s="422"/>
      <c r="Q69" s="419"/>
      <c r="R69" s="423"/>
    </row>
    <row r="70" spans="1:18" ht="15.75">
      <c r="A70" s="258" t="s">
        <v>81</v>
      </c>
      <c r="B70" s="316" t="s">
        <v>82</v>
      </c>
      <c r="C70" s="306">
        <f>main!C120</f>
        <v>6759.100000000001</v>
      </c>
      <c r="D70" s="306">
        <f>main!D120</f>
        <v>6704.7</v>
      </c>
      <c r="E70" s="306">
        <f>main!E120</f>
        <v>6505.4</v>
      </c>
      <c r="F70" s="306">
        <f>main!F120</f>
        <v>6423.100000000001</v>
      </c>
      <c r="G70" s="306">
        <f>main!G120</f>
        <v>82.3</v>
      </c>
      <c r="H70" s="306">
        <f>main!H120</f>
        <v>-199.30000000000018</v>
      </c>
      <c r="I70" s="306">
        <f>main!I120</f>
        <v>97.02745835011261</v>
      </c>
      <c r="J70" s="128">
        <f>main!J120</f>
        <v>0</v>
      </c>
      <c r="K70" s="128">
        <f>main!K120</f>
        <v>6505.4</v>
      </c>
      <c r="L70" s="128" t="str">
        <f>main!L120</f>
        <v> </v>
      </c>
      <c r="P70" s="422"/>
      <c r="Q70" s="419"/>
      <c r="R70" s="423"/>
    </row>
    <row r="71" spans="1:18" ht="15.75">
      <c r="A71" s="258" t="s">
        <v>84</v>
      </c>
      <c r="B71" s="316" t="s">
        <v>83</v>
      </c>
      <c r="C71" s="306">
        <f>main!C123</f>
        <v>1263.7</v>
      </c>
      <c r="D71" s="306">
        <f>main!D123</f>
        <v>1347.3</v>
      </c>
      <c r="E71" s="306">
        <f>main!E123</f>
        <v>1177.2</v>
      </c>
      <c r="F71" s="306">
        <f>main!F123</f>
        <v>1169.7</v>
      </c>
      <c r="G71" s="306">
        <f>main!G123</f>
        <v>7.5</v>
      </c>
      <c r="H71" s="306">
        <f>main!H123</f>
        <v>-170.0999999999999</v>
      </c>
      <c r="I71" s="306">
        <f>main!I123</f>
        <v>87.374749498998</v>
      </c>
      <c r="J71" s="128">
        <f>main!J123</f>
        <v>0</v>
      </c>
      <c r="K71" s="128">
        <f>main!K123</f>
        <v>1177.2</v>
      </c>
      <c r="L71" s="128" t="str">
        <f>main!L123</f>
        <v> </v>
      </c>
      <c r="P71" s="422"/>
      <c r="Q71" s="419"/>
      <c r="R71" s="423"/>
    </row>
    <row r="72" spans="1:18" ht="15.75">
      <c r="A72" s="258" t="s">
        <v>86</v>
      </c>
      <c r="B72" s="316" t="s">
        <v>85</v>
      </c>
      <c r="C72" s="306">
        <f>main!C125</f>
        <v>15584.4</v>
      </c>
      <c r="D72" s="306">
        <f>main!D125</f>
        <v>9294.2</v>
      </c>
      <c r="E72" s="306">
        <f>main!E125</f>
        <v>8558.7</v>
      </c>
      <c r="F72" s="306">
        <f>main!F125</f>
        <v>8449.199999999999</v>
      </c>
      <c r="G72" s="306">
        <f>main!G125</f>
        <v>109.7</v>
      </c>
      <c r="H72" s="306">
        <f>main!H125</f>
        <v>-735.5</v>
      </c>
      <c r="I72" s="306">
        <f>main!I125</f>
        <v>92.0864625250156</v>
      </c>
      <c r="J72" s="128">
        <f>main!J125</f>
        <v>0</v>
      </c>
      <c r="K72" s="128">
        <f>main!K125</f>
        <v>8558.7</v>
      </c>
      <c r="L72" s="128" t="str">
        <f>main!L125</f>
        <v> </v>
      </c>
      <c r="P72" s="422"/>
      <c r="Q72" s="419"/>
      <c r="R72" s="423"/>
    </row>
    <row r="73" spans="1:18" ht="15.75">
      <c r="A73" s="258" t="s">
        <v>88</v>
      </c>
      <c r="B73" s="316" t="s">
        <v>87</v>
      </c>
      <c r="C73" s="306">
        <f>main!C127</f>
        <v>17665.3</v>
      </c>
      <c r="D73" s="306">
        <f>main!D127</f>
        <v>17510.100000000002</v>
      </c>
      <c r="E73" s="306">
        <f>main!E127</f>
        <v>17262.4</v>
      </c>
      <c r="F73" s="306">
        <f>main!F127</f>
        <v>17254.1</v>
      </c>
      <c r="G73" s="306">
        <f>main!G127</f>
        <v>8.3</v>
      </c>
      <c r="H73" s="306">
        <f>main!H127</f>
        <v>-247.70000000000073</v>
      </c>
      <c r="I73" s="306">
        <f>main!I127</f>
        <v>98.58538786186259</v>
      </c>
      <c r="J73" s="128">
        <f>main!J127</f>
        <v>0</v>
      </c>
      <c r="K73" s="128">
        <f>main!K127</f>
        <v>17262.4</v>
      </c>
      <c r="L73" s="128" t="str">
        <f>main!L127</f>
        <v> </v>
      </c>
      <c r="P73" s="422"/>
      <c r="Q73" s="419"/>
      <c r="R73" s="423"/>
    </row>
    <row r="74" spans="1:18" ht="17.25">
      <c r="A74" s="318" t="s">
        <v>255</v>
      </c>
      <c r="B74" s="319" t="s">
        <v>238</v>
      </c>
      <c r="C74" s="320">
        <f>main!C130</f>
        <v>-4265.2000000000135</v>
      </c>
      <c r="D74" s="320">
        <f>main!D130</f>
        <v>-4879.999999999998</v>
      </c>
      <c r="E74" s="320">
        <f>main!E130</f>
        <v>-2487.1000000000067</v>
      </c>
      <c r="F74" s="320">
        <f>main!F130</f>
        <v>-1128.400000000007</v>
      </c>
      <c r="G74" s="320">
        <f>main!G130</f>
        <v>-1358.7</v>
      </c>
      <c r="H74" s="320">
        <f>main!H130</f>
        <v>2392.8999999999915</v>
      </c>
      <c r="I74" s="320">
        <f>main!I130</f>
        <v>50.965163934426386</v>
      </c>
      <c r="J74" s="127">
        <f>main!J130</f>
        <v>0</v>
      </c>
      <c r="K74" s="127">
        <f>main!K130</f>
        <v>-2487.1000000000067</v>
      </c>
      <c r="L74" s="127" t="str">
        <f>main!L130</f>
        <v> </v>
      </c>
      <c r="P74" s="422"/>
      <c r="Q74" s="419"/>
      <c r="R74" s="423"/>
    </row>
    <row r="75" spans="1:12" ht="21" customHeight="1">
      <c r="A75" s="321" t="s">
        <v>213</v>
      </c>
      <c r="B75" s="355" t="s">
        <v>301</v>
      </c>
      <c r="C75" s="322">
        <f>main!C131</f>
        <v>4265.2000000000135</v>
      </c>
      <c r="D75" s="322">
        <f>main!D131</f>
        <v>4879.999999999998</v>
      </c>
      <c r="E75" s="322">
        <f>main!E131</f>
        <v>2487.1000000000067</v>
      </c>
      <c r="F75" s="322">
        <f>main!F131</f>
        <v>1128.400000000007</v>
      </c>
      <c r="G75" s="322">
        <f>main!G131</f>
        <v>1358.7</v>
      </c>
      <c r="H75" s="322">
        <f>main!H131</f>
        <v>-2392.8999999999915</v>
      </c>
      <c r="I75" s="322">
        <f>main!I131</f>
        <v>50.965163934426386</v>
      </c>
      <c r="J75" s="126">
        <f>main!J131</f>
        <v>0</v>
      </c>
      <c r="K75" s="126">
        <f>main!K131</f>
        <v>2487.1000000000067</v>
      </c>
      <c r="L75" s="126" t="str">
        <f>main!L131</f>
        <v> </v>
      </c>
    </row>
    <row r="76" spans="1:12" ht="17.25">
      <c r="A76" s="323" t="s">
        <v>89</v>
      </c>
      <c r="B76" s="319" t="s">
        <v>90</v>
      </c>
      <c r="C76" s="320">
        <f>main!C132</f>
        <v>-114.40000000000016</v>
      </c>
      <c r="D76" s="320">
        <f>main!D132</f>
        <v>-69.10000000000007</v>
      </c>
      <c r="E76" s="320">
        <f>main!E132</f>
        <v>317.29999999999995</v>
      </c>
      <c r="F76" s="320">
        <f>main!F132</f>
        <v>507.9</v>
      </c>
      <c r="G76" s="320">
        <f>main!G132</f>
        <v>-190.60000000000002</v>
      </c>
      <c r="H76" s="320">
        <f>main!H132</f>
        <v>386.40000000000003</v>
      </c>
      <c r="I76" s="320" t="str">
        <f>main!I132</f>
        <v>&lt;0</v>
      </c>
      <c r="J76" s="127">
        <f>main!J132</f>
        <v>0</v>
      </c>
      <c r="K76" s="127">
        <f>main!K132</f>
        <v>317.29999999999995</v>
      </c>
      <c r="L76" s="127" t="str">
        <f>main!L132</f>
        <v> </v>
      </c>
    </row>
    <row r="77" spans="1:12" ht="15.75">
      <c r="A77" s="152" t="s">
        <v>92</v>
      </c>
      <c r="B77" s="143" t="s">
        <v>91</v>
      </c>
      <c r="C77" s="299">
        <f>main!C133</f>
        <v>319.7</v>
      </c>
      <c r="D77" s="299">
        <f>main!D133</f>
        <v>332.09999999999997</v>
      </c>
      <c r="E77" s="299">
        <f>main!E133</f>
        <v>380.4</v>
      </c>
      <c r="F77" s="299">
        <f>main!F133</f>
        <v>380.4</v>
      </c>
      <c r="G77" s="299">
        <f>main!G133</f>
        <v>0</v>
      </c>
      <c r="H77" s="299">
        <f>main!H133</f>
        <v>48.30000000000001</v>
      </c>
      <c r="I77" s="299">
        <f>main!I133</f>
        <v>114.54381210478772</v>
      </c>
      <c r="J77" s="128">
        <f>main!J133</f>
        <v>0</v>
      </c>
      <c r="K77" s="128">
        <f>main!K133</f>
        <v>380.4</v>
      </c>
      <c r="L77" s="128" t="str">
        <f>main!L133</f>
        <v> </v>
      </c>
    </row>
    <row r="78" spans="1:12" ht="30" hidden="1">
      <c r="A78" s="71" t="s">
        <v>96</v>
      </c>
      <c r="B78" s="144" t="s">
        <v>93</v>
      </c>
      <c r="C78" s="144"/>
      <c r="D78" s="294">
        <f>main!D134</f>
        <v>0</v>
      </c>
      <c r="E78" s="294">
        <f>main!E134</f>
        <v>0</v>
      </c>
      <c r="F78" s="294">
        <f>main!F134</f>
        <v>0</v>
      </c>
      <c r="G78" s="294">
        <f>main!G134</f>
        <v>0</v>
      </c>
      <c r="H78" s="294">
        <f>main!H134</f>
        <v>0</v>
      </c>
      <c r="I78" s="294" t="str">
        <f>main!I134</f>
        <v> </v>
      </c>
      <c r="J78" s="126">
        <f>main!J134</f>
        <v>0</v>
      </c>
      <c r="K78" s="126">
        <f>main!K134</f>
        <v>0</v>
      </c>
      <c r="L78" s="126" t="str">
        <f>main!L134</f>
        <v> </v>
      </c>
    </row>
    <row r="79" spans="1:12" ht="15" hidden="1">
      <c r="A79" s="71" t="s">
        <v>97</v>
      </c>
      <c r="B79" s="144" t="s">
        <v>94</v>
      </c>
      <c r="C79" s="144"/>
      <c r="D79" s="294">
        <f>main!D135</f>
        <v>0</v>
      </c>
      <c r="E79" s="294">
        <f>main!E135</f>
        <v>0</v>
      </c>
      <c r="F79" s="294">
        <f>main!F135</f>
        <v>0</v>
      </c>
      <c r="G79" s="294">
        <f>main!G135</f>
        <v>0</v>
      </c>
      <c r="H79" s="294">
        <f>main!H135</f>
        <v>0</v>
      </c>
      <c r="I79" s="294" t="str">
        <f>main!I135</f>
        <v> </v>
      </c>
      <c r="J79" s="126">
        <f>main!J135</f>
        <v>0</v>
      </c>
      <c r="K79" s="126">
        <f>main!K135</f>
        <v>0</v>
      </c>
      <c r="L79" s="126" t="str">
        <f>main!L135</f>
        <v> </v>
      </c>
    </row>
    <row r="80" spans="1:12" ht="15">
      <c r="A80" s="71" t="s">
        <v>99</v>
      </c>
      <c r="B80" s="144" t="s">
        <v>95</v>
      </c>
      <c r="C80" s="294">
        <f>main!C136</f>
        <v>309.7</v>
      </c>
      <c r="D80" s="294">
        <f>main!D136</f>
        <v>322.09999999999997</v>
      </c>
      <c r="E80" s="294">
        <f>main!E136</f>
        <v>296.7</v>
      </c>
      <c r="F80" s="294">
        <f>main!F136</f>
        <v>296.7</v>
      </c>
      <c r="G80" s="294">
        <f>main!G136</f>
        <v>0</v>
      </c>
      <c r="H80" s="294">
        <f>main!H136</f>
        <v>-25.399999999999977</v>
      </c>
      <c r="I80" s="294">
        <f>main!I136</f>
        <v>92.11425023284696</v>
      </c>
      <c r="J80" s="126">
        <f>main!J136</f>
        <v>0</v>
      </c>
      <c r="K80" s="126">
        <f>main!K136</f>
        <v>296.7</v>
      </c>
      <c r="L80" s="126" t="str">
        <f>main!L136</f>
        <v> </v>
      </c>
    </row>
    <row r="81" spans="1:12" ht="15">
      <c r="A81" s="71" t="s">
        <v>100</v>
      </c>
      <c r="B81" s="144" t="s">
        <v>101</v>
      </c>
      <c r="C81" s="294">
        <f>main!C137</f>
        <v>10</v>
      </c>
      <c r="D81" s="294">
        <f>main!D137</f>
        <v>10</v>
      </c>
      <c r="E81" s="294">
        <f>main!E137</f>
        <v>83.7</v>
      </c>
      <c r="F81" s="294">
        <f>main!F137</f>
        <v>83.7</v>
      </c>
      <c r="G81" s="294">
        <f>main!G137</f>
        <v>0</v>
      </c>
      <c r="H81" s="294">
        <f>main!H137</f>
        <v>73.7</v>
      </c>
      <c r="I81" s="294" t="str">
        <f>main!I137</f>
        <v>&gt;200</v>
      </c>
      <c r="J81" s="126">
        <f>main!J137</f>
        <v>0</v>
      </c>
      <c r="K81" s="126">
        <f>main!K137</f>
        <v>83.7</v>
      </c>
      <c r="L81" s="126" t="str">
        <f>main!L137</f>
        <v> </v>
      </c>
    </row>
    <row r="82" spans="1:12" ht="15.75">
      <c r="A82" s="153" t="s">
        <v>105</v>
      </c>
      <c r="B82" s="143" t="s">
        <v>104</v>
      </c>
      <c r="C82" s="300">
        <f>main!C138</f>
        <v>0</v>
      </c>
      <c r="D82" s="300">
        <f>main!D138</f>
        <v>0</v>
      </c>
      <c r="E82" s="299">
        <f>main!E138</f>
        <v>-71.00000000000004</v>
      </c>
      <c r="F82" s="299">
        <f>main!F138</f>
        <v>-35.50000000000006</v>
      </c>
      <c r="G82" s="299">
        <f>main!G138</f>
        <v>-35.499999999999986</v>
      </c>
      <c r="H82" s="299">
        <f>main!H138</f>
        <v>-71.00000000000004</v>
      </c>
      <c r="I82" s="300" t="str">
        <f>main!I138</f>
        <v> </v>
      </c>
      <c r="J82" s="128">
        <f>main!J138</f>
        <v>0</v>
      </c>
      <c r="K82" s="128">
        <f>main!K138</f>
        <v>-71.00000000000004</v>
      </c>
      <c r="L82" s="128" t="str">
        <f>main!L138</f>
        <v> </v>
      </c>
    </row>
    <row r="83" spans="1:12" ht="15">
      <c r="A83" s="71" t="s">
        <v>103</v>
      </c>
      <c r="B83" s="144" t="s">
        <v>277</v>
      </c>
      <c r="C83" s="300">
        <f>main!C139</f>
        <v>0</v>
      </c>
      <c r="D83" s="300">
        <f>main!D139</f>
        <v>0</v>
      </c>
      <c r="E83" s="294">
        <f>main!E139</f>
        <v>515.1999999999999</v>
      </c>
      <c r="F83" s="294">
        <f>main!F139</f>
        <v>93.39999999999999</v>
      </c>
      <c r="G83" s="294">
        <f>main!G139</f>
        <v>421.8</v>
      </c>
      <c r="H83" s="294">
        <f>main!H139</f>
        <v>515.1999999999999</v>
      </c>
      <c r="I83" s="300" t="str">
        <f>main!I139</f>
        <v> </v>
      </c>
      <c r="J83" s="126">
        <f>main!J139</f>
        <v>0</v>
      </c>
      <c r="K83" s="126">
        <f>main!K139</f>
        <v>515.1999999999999</v>
      </c>
      <c r="L83" s="126" t="str">
        <f>main!L139</f>
        <v> </v>
      </c>
    </row>
    <row r="84" spans="1:12" ht="15">
      <c r="A84" s="71" t="s">
        <v>106</v>
      </c>
      <c r="B84" s="144" t="s">
        <v>278</v>
      </c>
      <c r="C84" s="300">
        <f>main!C140</f>
        <v>0</v>
      </c>
      <c r="D84" s="300">
        <f>main!D140</f>
        <v>0</v>
      </c>
      <c r="E84" s="294">
        <f>main!E140</f>
        <v>-586.2</v>
      </c>
      <c r="F84" s="294">
        <f>main!F140</f>
        <v>-128.90000000000003</v>
      </c>
      <c r="G84" s="294">
        <f>main!G140</f>
        <v>-457.29999999999995</v>
      </c>
      <c r="H84" s="294">
        <f>main!H140</f>
        <v>-586.2</v>
      </c>
      <c r="I84" s="300" t="str">
        <f>main!I140</f>
        <v> </v>
      </c>
      <c r="J84" s="126">
        <f>main!J140</f>
        <v>0</v>
      </c>
      <c r="K84" s="126">
        <f>main!K140</f>
        <v>-586.2</v>
      </c>
      <c r="L84" s="126" t="str">
        <f>main!L140</f>
        <v> </v>
      </c>
    </row>
    <row r="85" spans="1:12" ht="15.75" hidden="1">
      <c r="A85" s="152" t="s">
        <v>109</v>
      </c>
      <c r="B85" s="143" t="s">
        <v>107</v>
      </c>
      <c r="C85" s="143"/>
      <c r="D85" s="300">
        <f>main!D141</f>
        <v>0</v>
      </c>
      <c r="E85" s="299">
        <f>main!E141</f>
        <v>0</v>
      </c>
      <c r="F85" s="299">
        <f>main!F141</f>
        <v>0</v>
      </c>
      <c r="G85" s="299">
        <f>main!G141</f>
        <v>0</v>
      </c>
      <c r="H85" s="300">
        <f>main!H141</f>
        <v>0</v>
      </c>
      <c r="I85" s="300" t="str">
        <f>main!I141</f>
        <v> </v>
      </c>
      <c r="J85" s="128">
        <f>main!J141</f>
        <v>0</v>
      </c>
      <c r="K85" s="128">
        <f>main!K141</f>
        <v>0</v>
      </c>
      <c r="L85" s="128" t="str">
        <f>main!L141</f>
        <v> </v>
      </c>
    </row>
    <row r="86" spans="1:12" ht="15.75" hidden="1">
      <c r="A86" s="95" t="s">
        <v>111</v>
      </c>
      <c r="B86" s="144" t="s">
        <v>110</v>
      </c>
      <c r="C86" s="144"/>
      <c r="D86" s="301">
        <f>main!D142</f>
        <v>0</v>
      </c>
      <c r="E86" s="294">
        <f>main!E142</f>
        <v>0</v>
      </c>
      <c r="F86" s="294">
        <f>main!F142</f>
        <v>0</v>
      </c>
      <c r="G86" s="294">
        <f>main!G142</f>
        <v>0</v>
      </c>
      <c r="H86" s="301">
        <f>main!H142</f>
        <v>0</v>
      </c>
      <c r="I86" s="301" t="str">
        <f>main!I142</f>
        <v> </v>
      </c>
      <c r="J86" s="128">
        <f>main!J142</f>
        <v>0</v>
      </c>
      <c r="K86" s="128">
        <f>main!K142</f>
        <v>0</v>
      </c>
      <c r="L86" s="128" t="str">
        <f>main!L142</f>
        <v> </v>
      </c>
    </row>
    <row r="87" spans="1:12" ht="15.75" hidden="1">
      <c r="A87" s="95" t="s">
        <v>113</v>
      </c>
      <c r="B87" s="144" t="s">
        <v>112</v>
      </c>
      <c r="C87" s="144"/>
      <c r="D87" s="301">
        <f>main!D143</f>
        <v>0</v>
      </c>
      <c r="E87" s="294">
        <f>main!E143</f>
        <v>0</v>
      </c>
      <c r="F87" s="294">
        <f>main!F143</f>
        <v>0</v>
      </c>
      <c r="G87" s="294">
        <f>main!G143</f>
        <v>0</v>
      </c>
      <c r="H87" s="301">
        <f>main!H143</f>
        <v>0</v>
      </c>
      <c r="I87" s="301" t="str">
        <f>main!I143</f>
        <v> </v>
      </c>
      <c r="J87" s="128">
        <f>main!J143</f>
        <v>0</v>
      </c>
      <c r="K87" s="128">
        <f>main!K143</f>
        <v>0</v>
      </c>
      <c r="L87" s="128" t="str">
        <f>main!L143</f>
        <v> </v>
      </c>
    </row>
    <row r="88" spans="1:12" ht="15.75">
      <c r="A88" s="499" t="s">
        <v>116</v>
      </c>
      <c r="B88" s="488" t="s">
        <v>108</v>
      </c>
      <c r="C88" s="486">
        <f>main!C144</f>
        <v>265.7</v>
      </c>
      <c r="D88" s="486">
        <f>main!D144</f>
        <v>276.8</v>
      </c>
      <c r="E88" s="486">
        <f>main!E144</f>
        <v>276.6</v>
      </c>
      <c r="F88" s="486">
        <f>main!F144</f>
        <v>0</v>
      </c>
      <c r="G88" s="486">
        <f>main!G144</f>
        <v>276.6</v>
      </c>
      <c r="H88" s="486">
        <f>main!H144</f>
        <v>-0.19999999999998863</v>
      </c>
      <c r="I88" s="486">
        <f>main!I144</f>
        <v>99.92774566473989</v>
      </c>
      <c r="J88" s="128">
        <f>main!J144</f>
        <v>0</v>
      </c>
      <c r="K88" s="128">
        <f>main!K144</f>
        <v>276.6</v>
      </c>
      <c r="L88" s="128" t="str">
        <f>main!L144</f>
        <v> </v>
      </c>
    </row>
    <row r="89" spans="1:12" ht="15.75" hidden="1">
      <c r="A89" s="498" t="s">
        <v>114</v>
      </c>
      <c r="B89" s="489" t="s">
        <v>115</v>
      </c>
      <c r="C89" s="489"/>
      <c r="D89" s="487">
        <f>main!D145</f>
        <v>0</v>
      </c>
      <c r="E89" s="487">
        <f>main!E145</f>
        <v>0</v>
      </c>
      <c r="F89" s="487">
        <f>main!F145</f>
        <v>0</v>
      </c>
      <c r="G89" s="487">
        <f>main!G145</f>
        <v>0</v>
      </c>
      <c r="H89" s="487">
        <f>main!H145</f>
        <v>0</v>
      </c>
      <c r="I89" s="487" t="str">
        <f>main!I145</f>
        <v> </v>
      </c>
      <c r="J89" s="128">
        <f>main!J145</f>
        <v>0</v>
      </c>
      <c r="K89" s="128">
        <f>main!K145</f>
        <v>0</v>
      </c>
      <c r="L89" s="128" t="str">
        <f>main!L145</f>
        <v> </v>
      </c>
    </row>
    <row r="90" spans="1:12" ht="15.75">
      <c r="A90" s="498" t="s">
        <v>118</v>
      </c>
      <c r="B90" s="489" t="s">
        <v>117</v>
      </c>
      <c r="C90" s="487">
        <f>main!C146</f>
        <v>265.7</v>
      </c>
      <c r="D90" s="487">
        <f>main!D146</f>
        <v>276.8</v>
      </c>
      <c r="E90" s="487">
        <f>main!E146</f>
        <v>276.6</v>
      </c>
      <c r="F90" s="487">
        <f>main!F146</f>
        <v>0</v>
      </c>
      <c r="G90" s="487">
        <f>main!G146</f>
        <v>276.6</v>
      </c>
      <c r="H90" s="487">
        <f>main!H146</f>
        <v>-0.19999999999998863</v>
      </c>
      <c r="I90" s="487">
        <f>main!I146</f>
        <v>99.92774566473989</v>
      </c>
      <c r="J90" s="128">
        <f>main!J146</f>
        <v>0</v>
      </c>
      <c r="K90" s="128">
        <f>main!K146</f>
        <v>276.6</v>
      </c>
      <c r="L90" s="128" t="str">
        <f>main!L146</f>
        <v> </v>
      </c>
    </row>
    <row r="91" spans="1:12" ht="30" hidden="1">
      <c r="A91" s="71" t="s">
        <v>119</v>
      </c>
      <c r="B91" s="144" t="s">
        <v>120</v>
      </c>
      <c r="C91" s="144"/>
      <c r="D91" s="301">
        <f>main!D147</f>
        <v>0</v>
      </c>
      <c r="E91" s="294">
        <f>main!E147</f>
        <v>0</v>
      </c>
      <c r="F91" s="294">
        <f>main!F147</f>
        <v>0</v>
      </c>
      <c r="G91" s="294">
        <f>main!G147</f>
        <v>0</v>
      </c>
      <c r="H91" s="301">
        <f>main!H147</f>
        <v>0</v>
      </c>
      <c r="I91" s="301" t="str">
        <f>main!I147</f>
        <v> </v>
      </c>
      <c r="J91" s="128">
        <f>main!J147</f>
        <v>0</v>
      </c>
      <c r="K91" s="128">
        <f>main!K147</f>
        <v>0</v>
      </c>
      <c r="L91" s="128" t="str">
        <f>main!L147</f>
        <v> </v>
      </c>
    </row>
    <row r="92" spans="1:12" ht="30" hidden="1">
      <c r="A92" s="71" t="s">
        <v>122</v>
      </c>
      <c r="B92" s="229" t="s">
        <v>121</v>
      </c>
      <c r="C92" s="229"/>
      <c r="D92" s="301">
        <f>main!D148</f>
        <v>0</v>
      </c>
      <c r="E92" s="294">
        <f>main!E148</f>
        <v>0</v>
      </c>
      <c r="F92" s="294">
        <f>main!F148</f>
        <v>0</v>
      </c>
      <c r="G92" s="294">
        <f>main!G148</f>
        <v>0</v>
      </c>
      <c r="H92" s="301">
        <f>main!H148</f>
        <v>0</v>
      </c>
      <c r="I92" s="301" t="str">
        <f>main!I148</f>
        <v> </v>
      </c>
      <c r="J92" s="128">
        <f>main!J148</f>
        <v>0</v>
      </c>
      <c r="K92" s="128">
        <f>main!K148</f>
        <v>0</v>
      </c>
      <c r="L92" s="128" t="str">
        <f>main!L148</f>
        <v> </v>
      </c>
    </row>
    <row r="93" spans="1:12" ht="15.75" hidden="1">
      <c r="A93" s="263" t="s">
        <v>127</v>
      </c>
      <c r="B93" s="143" t="s">
        <v>123</v>
      </c>
      <c r="C93" s="143"/>
      <c r="D93" s="300">
        <f>main!D149</f>
        <v>0</v>
      </c>
      <c r="E93" s="299">
        <f>main!E149</f>
        <v>0</v>
      </c>
      <c r="F93" s="299">
        <f>main!F149</f>
        <v>0</v>
      </c>
      <c r="G93" s="299">
        <f>main!G149</f>
        <v>0</v>
      </c>
      <c r="H93" s="300">
        <f>main!H149</f>
        <v>0</v>
      </c>
      <c r="I93" s="300" t="str">
        <f>main!I149</f>
        <v> </v>
      </c>
      <c r="J93" s="128">
        <f>main!J149</f>
        <v>0</v>
      </c>
      <c r="K93" s="128">
        <f>main!K149</f>
        <v>0</v>
      </c>
      <c r="L93" s="128" t="str">
        <f>main!L149</f>
        <v> </v>
      </c>
    </row>
    <row r="94" spans="1:12" ht="15" hidden="1">
      <c r="A94" s="71" t="s">
        <v>124</v>
      </c>
      <c r="B94" s="144" t="s">
        <v>125</v>
      </c>
      <c r="C94" s="144"/>
      <c r="D94" s="300">
        <f>main!D150</f>
        <v>0</v>
      </c>
      <c r="E94" s="294">
        <f>main!E150</f>
        <v>0</v>
      </c>
      <c r="F94" s="294">
        <f>main!F150</f>
        <v>0</v>
      </c>
      <c r="G94" s="294">
        <f>main!G150</f>
        <v>0</v>
      </c>
      <c r="H94" s="300">
        <f>main!H150</f>
        <v>0</v>
      </c>
      <c r="I94" s="300" t="str">
        <f>main!I150</f>
        <v> </v>
      </c>
      <c r="J94" s="126">
        <f>main!J150</f>
        <v>0</v>
      </c>
      <c r="K94" s="126">
        <f>main!K150</f>
        <v>0</v>
      </c>
      <c r="L94" s="126" t="str">
        <f>main!L150</f>
        <v> </v>
      </c>
    </row>
    <row r="95" spans="1:12" ht="15" hidden="1">
      <c r="A95" s="71" t="s">
        <v>126</v>
      </c>
      <c r="B95" s="144" t="s">
        <v>128</v>
      </c>
      <c r="C95" s="144"/>
      <c r="D95" s="300">
        <f>main!D151</f>
        <v>0</v>
      </c>
      <c r="E95" s="294">
        <f>main!E151</f>
        <v>0</v>
      </c>
      <c r="F95" s="294">
        <f>main!F151</f>
        <v>0</v>
      </c>
      <c r="G95" s="294">
        <f>main!G151</f>
        <v>0</v>
      </c>
      <c r="H95" s="300">
        <f>main!H151</f>
        <v>0</v>
      </c>
      <c r="I95" s="300" t="str">
        <f>main!I151</f>
        <v> </v>
      </c>
      <c r="J95" s="126">
        <f>main!J151</f>
        <v>0</v>
      </c>
      <c r="K95" s="126">
        <f>main!K151</f>
        <v>0</v>
      </c>
      <c r="L95" s="126" t="str">
        <f>main!L151</f>
        <v> </v>
      </c>
    </row>
    <row r="96" spans="1:12" ht="15.75">
      <c r="A96" s="494" t="s">
        <v>132</v>
      </c>
      <c r="B96" s="490" t="s">
        <v>130</v>
      </c>
      <c r="C96" s="491">
        <f>main!C152</f>
        <v>40.8</v>
      </c>
      <c r="D96" s="491">
        <f>main!D152</f>
        <v>35</v>
      </c>
      <c r="E96" s="491">
        <f>main!E152</f>
        <v>33.5</v>
      </c>
      <c r="F96" s="491">
        <f>main!F152</f>
        <v>33.5</v>
      </c>
      <c r="G96" s="491">
        <f>main!G152</f>
        <v>0</v>
      </c>
      <c r="H96" s="491">
        <f>main!H152</f>
        <v>-1.5</v>
      </c>
      <c r="I96" s="491">
        <f>main!I152</f>
        <v>95.71428571428572</v>
      </c>
      <c r="J96" s="128">
        <f>main!J152</f>
        <v>0</v>
      </c>
      <c r="K96" s="128">
        <f>main!K152</f>
        <v>33.5</v>
      </c>
      <c r="L96" s="128" t="str">
        <f>main!L152</f>
        <v> </v>
      </c>
    </row>
    <row r="97" spans="1:12" ht="17.25" customHeight="1">
      <c r="A97" s="495" t="s">
        <v>129</v>
      </c>
      <c r="B97" s="492" t="s">
        <v>131</v>
      </c>
      <c r="C97" s="493">
        <f>main!C153</f>
        <v>40.8</v>
      </c>
      <c r="D97" s="493">
        <f>main!D153</f>
        <v>35</v>
      </c>
      <c r="E97" s="493">
        <f>main!E153</f>
        <v>33.5</v>
      </c>
      <c r="F97" s="493">
        <f>main!F153</f>
        <v>33.5</v>
      </c>
      <c r="G97" s="493">
        <f>main!G153</f>
        <v>0</v>
      </c>
      <c r="H97" s="493">
        <f>main!H153</f>
        <v>-1.5</v>
      </c>
      <c r="I97" s="493">
        <f>main!I153</f>
        <v>95.71428571428572</v>
      </c>
      <c r="J97" s="126">
        <f>main!J153</f>
        <v>0</v>
      </c>
      <c r="K97" s="126">
        <f>main!K153</f>
        <v>33.5</v>
      </c>
      <c r="L97" s="126" t="str">
        <f>main!L153</f>
        <v> </v>
      </c>
    </row>
    <row r="98" spans="1:12" ht="30" hidden="1">
      <c r="A98" s="71" t="s">
        <v>133</v>
      </c>
      <c r="B98" s="144" t="s">
        <v>134</v>
      </c>
      <c r="C98" s="144"/>
      <c r="D98" s="304">
        <f>main!D154</f>
        <v>0</v>
      </c>
      <c r="E98" s="304">
        <f>main!E154</f>
        <v>0</v>
      </c>
      <c r="F98" s="304">
        <f>main!F154</f>
        <v>0</v>
      </c>
      <c r="G98" s="304">
        <f>main!G154</f>
        <v>0</v>
      </c>
      <c r="H98" s="304">
        <f>main!H154</f>
        <v>0</v>
      </c>
      <c r="I98" s="304" t="str">
        <f>main!I154</f>
        <v> </v>
      </c>
      <c r="J98" s="128">
        <f>main!J154</f>
        <v>0</v>
      </c>
      <c r="K98" s="128">
        <f>main!K154</f>
        <v>0</v>
      </c>
      <c r="L98" s="128" t="str">
        <f>main!L154</f>
        <v> </v>
      </c>
    </row>
    <row r="99" spans="1:12" ht="30" hidden="1">
      <c r="A99" s="71" t="s">
        <v>135</v>
      </c>
      <c r="B99" s="144" t="s">
        <v>136</v>
      </c>
      <c r="C99" s="144"/>
      <c r="D99" s="294">
        <f>main!D155</f>
        <v>0</v>
      </c>
      <c r="E99" s="294">
        <f>main!E155</f>
        <v>0</v>
      </c>
      <c r="F99" s="294">
        <f>main!F155</f>
        <v>0</v>
      </c>
      <c r="G99" s="294">
        <f>main!G155</f>
        <v>0</v>
      </c>
      <c r="H99" s="294">
        <f>main!H155</f>
        <v>0</v>
      </c>
      <c r="I99" s="294" t="str">
        <f>main!I155</f>
        <v> </v>
      </c>
      <c r="J99" s="128">
        <f>main!J155</f>
        <v>0</v>
      </c>
      <c r="K99" s="128">
        <f>main!K155</f>
        <v>0</v>
      </c>
      <c r="L99" s="128" t="str">
        <f>main!L155</f>
        <v> </v>
      </c>
    </row>
    <row r="100" spans="1:12" ht="28.5">
      <c r="A100" s="263" t="s">
        <v>140</v>
      </c>
      <c r="B100" s="143" t="s">
        <v>138</v>
      </c>
      <c r="C100" s="299">
        <f>main!C156</f>
        <v>-776.4000000000001</v>
      </c>
      <c r="D100" s="299">
        <f>main!D156</f>
        <v>-735.7</v>
      </c>
      <c r="E100" s="299">
        <f>main!E156</f>
        <v>-324.6</v>
      </c>
      <c r="F100" s="299">
        <f>main!F156</f>
        <v>107.10000000000005</v>
      </c>
      <c r="G100" s="299">
        <f>main!G156</f>
        <v>-431.70000000000005</v>
      </c>
      <c r="H100" s="299">
        <f>main!H156</f>
        <v>411.1</v>
      </c>
      <c r="I100" s="299">
        <f>main!I156</f>
        <v>44.12124507271986</v>
      </c>
      <c r="J100" s="128">
        <f>main!J156</f>
        <v>0</v>
      </c>
      <c r="K100" s="128">
        <f>main!K156</f>
        <v>-324.6</v>
      </c>
      <c r="L100" s="128" t="str">
        <f>main!L156</f>
        <v> </v>
      </c>
    </row>
    <row r="101" spans="1:12" ht="15.75">
      <c r="A101" s="71" t="s">
        <v>137</v>
      </c>
      <c r="B101" s="144" t="s">
        <v>139</v>
      </c>
      <c r="C101" s="294">
        <f>main!C157</f>
        <v>-491.5</v>
      </c>
      <c r="D101" s="294">
        <f>main!D157</f>
        <v>-327.4</v>
      </c>
      <c r="E101" s="294">
        <f>main!E157</f>
        <v>-284.3</v>
      </c>
      <c r="F101" s="294">
        <f>main!F157</f>
        <v>63.00000000000002</v>
      </c>
      <c r="G101" s="294">
        <f>main!G157</f>
        <v>-347.3</v>
      </c>
      <c r="H101" s="294">
        <f>main!H157</f>
        <v>43.099999999999966</v>
      </c>
      <c r="I101" s="294">
        <f>main!I157</f>
        <v>86.83567501527185</v>
      </c>
      <c r="J101" s="128">
        <f>main!J157</f>
        <v>0</v>
      </c>
      <c r="K101" s="128">
        <f>main!K157</f>
        <v>-284.3</v>
      </c>
      <c r="L101" s="128" t="str">
        <f>main!L157</f>
        <v> </v>
      </c>
    </row>
    <row r="102" spans="1:12" ht="15">
      <c r="A102" s="71" t="s">
        <v>141</v>
      </c>
      <c r="B102" s="144" t="s">
        <v>142</v>
      </c>
      <c r="C102" s="294">
        <f>main!C158</f>
        <v>-284.9</v>
      </c>
      <c r="D102" s="294">
        <f>main!D158</f>
        <v>-408.3</v>
      </c>
      <c r="E102" s="294">
        <f>main!E158</f>
        <v>-40.3</v>
      </c>
      <c r="F102" s="294">
        <f>main!F158</f>
        <v>44.10000000000001</v>
      </c>
      <c r="G102" s="294">
        <f>main!G158</f>
        <v>-84.4</v>
      </c>
      <c r="H102" s="294">
        <f>main!H158</f>
        <v>368</v>
      </c>
      <c r="I102" s="294">
        <f>main!I158</f>
        <v>9.870193485182464</v>
      </c>
      <c r="J102" s="126">
        <f>main!J158</f>
        <v>0</v>
      </c>
      <c r="K102" s="126">
        <f>main!K158</f>
        <v>-40.3</v>
      </c>
      <c r="L102" s="126" t="str">
        <f>main!L158</f>
        <v> </v>
      </c>
    </row>
    <row r="103" spans="1:12" ht="15.75">
      <c r="A103" s="152" t="s">
        <v>144</v>
      </c>
      <c r="B103" s="143" t="s">
        <v>145</v>
      </c>
      <c r="C103" s="299">
        <f>main!C159</f>
        <v>35.8</v>
      </c>
      <c r="D103" s="299">
        <f>main!D159</f>
        <v>22.7</v>
      </c>
      <c r="E103" s="299">
        <f>main!E159</f>
        <v>22.4</v>
      </c>
      <c r="F103" s="299">
        <f>main!F159</f>
        <v>22.4</v>
      </c>
      <c r="G103" s="299">
        <f>main!G159</f>
        <v>0</v>
      </c>
      <c r="H103" s="299">
        <f>main!H159</f>
        <v>-0.3000000000000007</v>
      </c>
      <c r="I103" s="299">
        <f>main!I159</f>
        <v>98.6784140969163</v>
      </c>
      <c r="J103" s="128">
        <f>main!J159</f>
        <v>0</v>
      </c>
      <c r="K103" s="128">
        <f>main!K159</f>
        <v>22.4</v>
      </c>
      <c r="L103" s="128" t="str">
        <f>main!L159</f>
        <v> </v>
      </c>
    </row>
    <row r="104" spans="1:12" ht="15.75" hidden="1">
      <c r="A104" s="71" t="s">
        <v>143</v>
      </c>
      <c r="B104" s="144" t="s">
        <v>146</v>
      </c>
      <c r="C104" s="144"/>
      <c r="D104" s="294">
        <f>main!D160</f>
        <v>0</v>
      </c>
      <c r="E104" s="294">
        <f>main!E160</f>
        <v>0</v>
      </c>
      <c r="F104" s="294">
        <f>main!F160</f>
        <v>0</v>
      </c>
      <c r="G104" s="294">
        <f>main!G160</f>
        <v>0</v>
      </c>
      <c r="H104" s="294">
        <f>main!H160</f>
        <v>0</v>
      </c>
      <c r="I104" s="294" t="str">
        <f>main!I160</f>
        <v> </v>
      </c>
      <c r="J104" s="128">
        <f>main!J160</f>
        <v>0</v>
      </c>
      <c r="K104" s="128">
        <f>main!K160</f>
        <v>0</v>
      </c>
      <c r="L104" s="128" t="str">
        <f>main!L160</f>
        <v> </v>
      </c>
    </row>
    <row r="105" spans="1:12" ht="15.75">
      <c r="A105" s="71" t="s">
        <v>147</v>
      </c>
      <c r="B105" s="144" t="s">
        <v>148</v>
      </c>
      <c r="C105" s="294">
        <f>main!C161</f>
        <v>35.8</v>
      </c>
      <c r="D105" s="294">
        <f>main!D161</f>
        <v>22.7</v>
      </c>
      <c r="E105" s="294">
        <f>main!E161</f>
        <v>22.4</v>
      </c>
      <c r="F105" s="294">
        <f>main!F161</f>
        <v>22.4</v>
      </c>
      <c r="G105" s="294">
        <f>main!G161</f>
        <v>0</v>
      </c>
      <c r="H105" s="294">
        <f>main!H161</f>
        <v>-0.3000000000000007</v>
      </c>
      <c r="I105" s="294">
        <f>main!I161</f>
        <v>98.6784140969163</v>
      </c>
      <c r="J105" s="128">
        <f>main!J161</f>
        <v>0</v>
      </c>
      <c r="K105" s="128">
        <f>main!K161</f>
        <v>22.4</v>
      </c>
      <c r="L105" s="128" t="str">
        <f>main!L161</f>
        <v> </v>
      </c>
    </row>
    <row r="106" spans="1:12" ht="15.75" hidden="1">
      <c r="A106" s="71" t="s">
        <v>150</v>
      </c>
      <c r="B106" s="144" t="s">
        <v>149</v>
      </c>
      <c r="C106" s="144"/>
      <c r="D106" s="294">
        <f>main!D162</f>
        <v>0</v>
      </c>
      <c r="E106" s="294">
        <f>main!E162</f>
        <v>0</v>
      </c>
      <c r="F106" s="294">
        <f>main!F162</f>
        <v>0</v>
      </c>
      <c r="G106" s="294">
        <f>main!G162</f>
        <v>0</v>
      </c>
      <c r="H106" s="294">
        <f>main!H162</f>
        <v>0</v>
      </c>
      <c r="I106" s="294" t="str">
        <f>main!I162</f>
        <v> </v>
      </c>
      <c r="J106" s="128">
        <f>main!J162</f>
        <v>0</v>
      </c>
      <c r="K106" s="128">
        <f>main!K162</f>
        <v>0</v>
      </c>
      <c r="L106" s="128" t="str">
        <f>main!L162</f>
        <v> </v>
      </c>
    </row>
    <row r="107" spans="1:12" ht="15.75" hidden="1">
      <c r="A107" s="71" t="s">
        <v>151</v>
      </c>
      <c r="B107" s="144" t="s">
        <v>152</v>
      </c>
      <c r="C107" s="144"/>
      <c r="D107" s="294">
        <f>main!D163</f>
        <v>0</v>
      </c>
      <c r="E107" s="294">
        <f>main!E163</f>
        <v>0</v>
      </c>
      <c r="F107" s="294">
        <f>main!F163</f>
        <v>0</v>
      </c>
      <c r="G107" s="294">
        <f>main!G163</f>
        <v>0</v>
      </c>
      <c r="H107" s="294">
        <f>main!H163</f>
        <v>0</v>
      </c>
      <c r="I107" s="294" t="str">
        <f>main!I163</f>
        <v> </v>
      </c>
      <c r="J107" s="128">
        <f>main!J163</f>
        <v>0</v>
      </c>
      <c r="K107" s="128">
        <f>main!K163</f>
        <v>0</v>
      </c>
      <c r="L107" s="128" t="str">
        <f>main!L163</f>
        <v> </v>
      </c>
    </row>
    <row r="108" spans="1:12" ht="15.75" hidden="1">
      <c r="A108" s="152" t="s">
        <v>155</v>
      </c>
      <c r="B108" s="143" t="s">
        <v>153</v>
      </c>
      <c r="C108" s="143"/>
      <c r="D108" s="300">
        <f>main!D164</f>
        <v>0</v>
      </c>
      <c r="E108" s="299">
        <f>main!E164</f>
        <v>0</v>
      </c>
      <c r="F108" s="299">
        <f>main!F164</f>
        <v>0</v>
      </c>
      <c r="G108" s="299">
        <f>main!G164</f>
        <v>0</v>
      </c>
      <c r="H108" s="300">
        <f>main!H164</f>
        <v>0</v>
      </c>
      <c r="I108" s="300" t="str">
        <f>main!I164</f>
        <v> </v>
      </c>
      <c r="J108" s="128">
        <f>main!J164</f>
        <v>0</v>
      </c>
      <c r="K108" s="128">
        <f>main!K164</f>
        <v>0</v>
      </c>
      <c r="L108" s="128" t="str">
        <f>main!L164</f>
        <v> </v>
      </c>
    </row>
    <row r="109" spans="1:12" ht="15.75" hidden="1">
      <c r="A109" s="71" t="s">
        <v>154</v>
      </c>
      <c r="B109" s="144" t="s">
        <v>156</v>
      </c>
      <c r="C109" s="144"/>
      <c r="D109" s="300">
        <f>main!D165</f>
        <v>0</v>
      </c>
      <c r="E109" s="299">
        <f>main!E165</f>
        <v>0</v>
      </c>
      <c r="F109" s="299">
        <f>main!F165</f>
        <v>0</v>
      </c>
      <c r="G109" s="299">
        <f>main!G165</f>
        <v>0</v>
      </c>
      <c r="H109" s="300">
        <f>main!H165</f>
        <v>0</v>
      </c>
      <c r="I109" s="300" t="str">
        <f>main!I165</f>
        <v> </v>
      </c>
      <c r="J109" s="128">
        <f>main!J165</f>
        <v>0</v>
      </c>
      <c r="K109" s="128">
        <f>main!K165</f>
        <v>0</v>
      </c>
      <c r="L109" s="128" t="str">
        <f>main!L165</f>
        <v> </v>
      </c>
    </row>
    <row r="110" spans="1:12" ht="17.25">
      <c r="A110" s="318" t="s">
        <v>157</v>
      </c>
      <c r="B110" s="319" t="s">
        <v>102</v>
      </c>
      <c r="C110" s="320">
        <f>main!C166</f>
        <v>5199.3</v>
      </c>
      <c r="D110" s="320">
        <f>main!D166</f>
        <v>5092.2</v>
      </c>
      <c r="E110" s="320">
        <f>main!E166</f>
        <v>3770.9</v>
      </c>
      <c r="F110" s="320">
        <f>main!F166</f>
        <v>2194.4</v>
      </c>
      <c r="G110" s="320">
        <f>main!G166</f>
        <v>1576.5</v>
      </c>
      <c r="H110" s="320">
        <f>main!H166</f>
        <v>-1321.2999999999997</v>
      </c>
      <c r="I110" s="320">
        <f>main!I166</f>
        <v>74.05247240878207</v>
      </c>
      <c r="J110" s="127">
        <f>main!J166</f>
        <v>0</v>
      </c>
      <c r="K110" s="127">
        <f>main!K166</f>
        <v>3770.9</v>
      </c>
      <c r="L110" s="127" t="str">
        <f>main!L166</f>
        <v> </v>
      </c>
    </row>
    <row r="111" spans="1:12" ht="15.75">
      <c r="A111" s="152" t="s">
        <v>159</v>
      </c>
      <c r="B111" s="143" t="s">
        <v>160</v>
      </c>
      <c r="C111" s="299">
        <f>main!C167</f>
        <v>200</v>
      </c>
      <c r="D111" s="299">
        <f>main!D167</f>
        <v>953</v>
      </c>
      <c r="E111" s="299">
        <f>main!E167</f>
        <v>993.1</v>
      </c>
      <c r="F111" s="299">
        <f>main!F167</f>
        <v>993.1</v>
      </c>
      <c r="G111" s="299">
        <f>main!G167</f>
        <v>0</v>
      </c>
      <c r="H111" s="299">
        <f>main!H167</f>
        <v>40.10000000000002</v>
      </c>
      <c r="I111" s="299">
        <f>main!I167</f>
        <v>104.2077649527807</v>
      </c>
      <c r="J111" s="128">
        <f>main!J167</f>
        <v>0</v>
      </c>
      <c r="K111" s="128">
        <f>main!K167</f>
        <v>993.1</v>
      </c>
      <c r="L111" s="128" t="str">
        <f>main!L167</f>
        <v> </v>
      </c>
    </row>
    <row r="112" spans="1:12" ht="15">
      <c r="A112" s="71" t="s">
        <v>158</v>
      </c>
      <c r="B112" s="144" t="s">
        <v>161</v>
      </c>
      <c r="C112" s="294">
        <f>main!C168</f>
        <v>200</v>
      </c>
      <c r="D112" s="294">
        <f>main!D168</f>
        <v>953</v>
      </c>
      <c r="E112" s="294">
        <f>main!E168</f>
        <v>953</v>
      </c>
      <c r="F112" s="294">
        <f>main!F168</f>
        <v>953</v>
      </c>
      <c r="G112" s="294">
        <f>main!G168</f>
        <v>0</v>
      </c>
      <c r="H112" s="294">
        <f>main!H168</f>
        <v>0</v>
      </c>
      <c r="I112" s="294">
        <f>main!I168</f>
        <v>100</v>
      </c>
      <c r="J112" s="126">
        <f>main!J168</f>
        <v>0</v>
      </c>
      <c r="K112" s="126">
        <f>main!K168</f>
        <v>953</v>
      </c>
      <c r="L112" s="126" t="str">
        <f>main!L168</f>
        <v> </v>
      </c>
    </row>
    <row r="113" spans="1:12" ht="15" hidden="1">
      <c r="A113" s="71" t="s">
        <v>97</v>
      </c>
      <c r="B113" s="144" t="s">
        <v>162</v>
      </c>
      <c r="C113" s="144"/>
      <c r="D113" s="294">
        <f>main!D169</f>
        <v>0</v>
      </c>
      <c r="E113" s="294">
        <f>main!E169</f>
        <v>0</v>
      </c>
      <c r="F113" s="294">
        <f>main!F169</f>
        <v>0</v>
      </c>
      <c r="G113" s="294">
        <f>main!G169</f>
        <v>0</v>
      </c>
      <c r="H113" s="294">
        <f>main!H169</f>
        <v>0</v>
      </c>
      <c r="I113" s="294" t="str">
        <f>main!I169</f>
        <v> </v>
      </c>
      <c r="J113" s="126">
        <f>main!J169</f>
        <v>0</v>
      </c>
      <c r="K113" s="126">
        <f>main!K169</f>
        <v>0</v>
      </c>
      <c r="L113" s="126" t="str">
        <f>main!L169</f>
        <v> </v>
      </c>
    </row>
    <row r="114" spans="1:12" ht="15">
      <c r="A114" s="71" t="s">
        <v>163</v>
      </c>
      <c r="B114" s="144" t="s">
        <v>164</v>
      </c>
      <c r="C114" s="294">
        <f>main!C170</f>
        <v>0</v>
      </c>
      <c r="D114" s="294">
        <f>main!D170</f>
        <v>0</v>
      </c>
      <c r="E114" s="294">
        <f>main!E170</f>
        <v>40.1</v>
      </c>
      <c r="F114" s="294">
        <f>main!F170</f>
        <v>40.1</v>
      </c>
      <c r="G114" s="294">
        <f>main!G170</f>
        <v>0</v>
      </c>
      <c r="H114" s="294">
        <f>main!H170</f>
        <v>40.1</v>
      </c>
      <c r="I114" s="294" t="str">
        <f>main!I170</f>
        <v> </v>
      </c>
      <c r="J114" s="126">
        <f>main!J170</f>
        <v>0</v>
      </c>
      <c r="K114" s="126">
        <f>main!K170</f>
        <v>40.1</v>
      </c>
      <c r="L114" s="126" t="str">
        <f>main!L170</f>
        <v> </v>
      </c>
    </row>
    <row r="115" spans="1:12" ht="15.75">
      <c r="A115" s="497" t="s">
        <v>167</v>
      </c>
      <c r="B115" s="488" t="s">
        <v>165</v>
      </c>
      <c r="C115" s="486">
        <f>main!C171</f>
        <v>-265.7</v>
      </c>
      <c r="D115" s="486">
        <f>main!D171</f>
        <v>-276.8</v>
      </c>
      <c r="E115" s="486">
        <f>main!E171</f>
        <v>-276.6</v>
      </c>
      <c r="F115" s="486">
        <f>main!F171</f>
        <v>-276.6</v>
      </c>
      <c r="G115" s="486">
        <f>main!G171</f>
        <v>0</v>
      </c>
      <c r="H115" s="486">
        <f>main!H171</f>
        <v>0.19999999999998863</v>
      </c>
      <c r="I115" s="486">
        <f>main!I171</f>
        <v>99.92774566473989</v>
      </c>
      <c r="J115" s="128">
        <f>main!J171</f>
        <v>0</v>
      </c>
      <c r="K115" s="128">
        <f>main!K171</f>
        <v>-276.6</v>
      </c>
      <c r="L115" s="128" t="str">
        <f>main!L171</f>
        <v> </v>
      </c>
    </row>
    <row r="116" spans="1:12" ht="15.75" hidden="1">
      <c r="A116" s="498" t="s">
        <v>166</v>
      </c>
      <c r="B116" s="489" t="s">
        <v>168</v>
      </c>
      <c r="C116" s="489"/>
      <c r="D116" s="487">
        <f>main!D172</f>
        <v>0</v>
      </c>
      <c r="E116" s="487">
        <f>main!E172</f>
        <v>0</v>
      </c>
      <c r="F116" s="487">
        <f>main!F172</f>
        <v>0</v>
      </c>
      <c r="G116" s="487">
        <f>main!G172</f>
        <v>0</v>
      </c>
      <c r="H116" s="487">
        <f>main!H172</f>
        <v>0</v>
      </c>
      <c r="I116" s="487" t="str">
        <f>main!I172</f>
        <v> </v>
      </c>
      <c r="J116" s="128">
        <f>main!J172</f>
        <v>0</v>
      </c>
      <c r="K116" s="128">
        <f>main!K172</f>
        <v>0</v>
      </c>
      <c r="L116" s="128" t="str">
        <f>main!L172</f>
        <v> </v>
      </c>
    </row>
    <row r="117" spans="1:12" ht="15">
      <c r="A117" s="498" t="s">
        <v>169</v>
      </c>
      <c r="B117" s="489" t="s">
        <v>170</v>
      </c>
      <c r="C117" s="487">
        <f>main!C173</f>
        <v>-265.7</v>
      </c>
      <c r="D117" s="487">
        <f>main!D173</f>
        <v>-276.8</v>
      </c>
      <c r="E117" s="487">
        <f>main!E173</f>
        <v>-276.5999999999999</v>
      </c>
      <c r="F117" s="487">
        <f>main!F173</f>
        <v>-276.5999999999999</v>
      </c>
      <c r="G117" s="487">
        <f>main!G173</f>
        <v>0</v>
      </c>
      <c r="H117" s="487">
        <f>main!H173</f>
        <v>0.20000000000010232</v>
      </c>
      <c r="I117" s="487">
        <f>main!I173</f>
        <v>99.92774566473985</v>
      </c>
      <c r="J117" s="487">
        <f>main!J173</f>
        <v>0</v>
      </c>
      <c r="K117" s="487">
        <f>main!K173</f>
        <v>0</v>
      </c>
      <c r="L117" s="487">
        <f>main!L173</f>
        <v>0</v>
      </c>
    </row>
    <row r="118" spans="1:12" ht="30" hidden="1">
      <c r="A118" s="71" t="s">
        <v>173</v>
      </c>
      <c r="B118" s="144" t="s">
        <v>171</v>
      </c>
      <c r="C118" s="144"/>
      <c r="D118" s="301">
        <f>main!D176</f>
        <v>0</v>
      </c>
      <c r="E118" s="294">
        <f>main!E176</f>
        <v>0</v>
      </c>
      <c r="F118" s="294">
        <f>main!F176</f>
        <v>0</v>
      </c>
      <c r="G118" s="294">
        <f>main!G176</f>
        <v>0</v>
      </c>
      <c r="H118" s="301">
        <f>main!H176</f>
        <v>0</v>
      </c>
      <c r="I118" s="301" t="str">
        <f>main!I176</f>
        <v> </v>
      </c>
      <c r="J118" s="128">
        <f>main!J176</f>
        <v>0</v>
      </c>
      <c r="K118" s="128">
        <f>main!K176</f>
        <v>0</v>
      </c>
      <c r="L118" s="128" t="str">
        <f>main!L176</f>
        <v> </v>
      </c>
    </row>
    <row r="119" spans="1:12" ht="30" hidden="1">
      <c r="A119" s="71" t="s">
        <v>174</v>
      </c>
      <c r="B119" s="144" t="s">
        <v>172</v>
      </c>
      <c r="C119" s="144"/>
      <c r="D119" s="301">
        <f>main!D177</f>
        <v>0</v>
      </c>
      <c r="E119" s="294">
        <f>main!E177</f>
        <v>0</v>
      </c>
      <c r="F119" s="294">
        <f>main!F177</f>
        <v>0</v>
      </c>
      <c r="G119" s="294">
        <f>main!G177</f>
        <v>0</v>
      </c>
      <c r="H119" s="301">
        <f>main!H177</f>
        <v>0</v>
      </c>
      <c r="I119" s="301" t="str">
        <f>main!I177</f>
        <v> </v>
      </c>
      <c r="J119" s="128">
        <f>main!J177</f>
        <v>0</v>
      </c>
      <c r="K119" s="128">
        <f>main!K177</f>
        <v>0</v>
      </c>
      <c r="L119" s="128" t="str">
        <f>main!L177</f>
        <v> </v>
      </c>
    </row>
    <row r="120" spans="1:12" ht="19.5" customHeight="1">
      <c r="A120" s="264" t="s">
        <v>178</v>
      </c>
      <c r="B120" s="143" t="s">
        <v>176</v>
      </c>
      <c r="C120" s="299">
        <f>main!C178</f>
        <v>-69.7</v>
      </c>
      <c r="D120" s="299">
        <f>main!D178</f>
        <v>-60.800000000000004</v>
      </c>
      <c r="E120" s="299">
        <f>main!E178</f>
        <v>-404.59999999999997</v>
      </c>
      <c r="F120" s="299">
        <f>main!F178</f>
        <v>-404.59999999999997</v>
      </c>
      <c r="G120" s="299">
        <f>main!G178</f>
        <v>0</v>
      </c>
      <c r="H120" s="299">
        <f>main!H178</f>
        <v>-343.79999999999995</v>
      </c>
      <c r="I120" s="299" t="str">
        <f>main!I178</f>
        <v>&gt;200</v>
      </c>
      <c r="J120" s="128">
        <f>main!J178</f>
        <v>0</v>
      </c>
      <c r="K120" s="128">
        <f>main!K178</f>
        <v>-404.59999999999997</v>
      </c>
      <c r="L120" s="128" t="str">
        <f>main!L178</f>
        <v> </v>
      </c>
    </row>
    <row r="121" spans="1:12" ht="15">
      <c r="A121" s="100" t="s">
        <v>175</v>
      </c>
      <c r="B121" s="144" t="s">
        <v>177</v>
      </c>
      <c r="C121" s="294">
        <f>main!C179</f>
        <v>-87.7</v>
      </c>
      <c r="D121" s="294">
        <f>main!D179</f>
        <v>-87.7</v>
      </c>
      <c r="E121" s="294">
        <f>main!E179</f>
        <v>-87.7</v>
      </c>
      <c r="F121" s="294">
        <f>main!F179</f>
        <v>-87.7</v>
      </c>
      <c r="G121" s="294">
        <f>main!G179</f>
        <v>0</v>
      </c>
      <c r="H121" s="294">
        <f>main!H179</f>
        <v>0</v>
      </c>
      <c r="I121" s="294">
        <f>main!I179</f>
        <v>100</v>
      </c>
      <c r="J121" s="126">
        <f>main!J179</f>
        <v>0</v>
      </c>
      <c r="K121" s="126">
        <f>main!K179</f>
        <v>-87.7</v>
      </c>
      <c r="L121" s="126" t="str">
        <f>main!L179</f>
        <v> </v>
      </c>
    </row>
    <row r="122" spans="1:12" ht="15">
      <c r="A122" s="71" t="s">
        <v>179</v>
      </c>
      <c r="B122" s="144" t="s">
        <v>180</v>
      </c>
      <c r="C122" s="294">
        <f>main!C180</f>
        <v>19.4</v>
      </c>
      <c r="D122" s="294">
        <f>main!D180</f>
        <v>28.6</v>
      </c>
      <c r="E122" s="294">
        <f>main!E180</f>
        <v>-315.2</v>
      </c>
      <c r="F122" s="294">
        <f>main!F180</f>
        <v>-315.2</v>
      </c>
      <c r="G122" s="294">
        <f>main!G180</f>
        <v>0</v>
      </c>
      <c r="H122" s="294">
        <f>main!H180</f>
        <v>-343.8</v>
      </c>
      <c r="I122" s="294" t="str">
        <f>main!I180</f>
        <v>&lt;0</v>
      </c>
      <c r="J122" s="126">
        <f>main!J180</f>
        <v>0</v>
      </c>
      <c r="K122" s="126">
        <f>main!K180</f>
        <v>-315.2</v>
      </c>
      <c r="L122" s="126" t="str">
        <f>main!L180</f>
        <v> </v>
      </c>
    </row>
    <row r="123" spans="1:12" ht="30" hidden="1">
      <c r="A123" s="71" t="s">
        <v>181</v>
      </c>
      <c r="B123" s="144" t="s">
        <v>182</v>
      </c>
      <c r="C123" s="144"/>
      <c r="D123" s="294">
        <f>main!D181</f>
        <v>0</v>
      </c>
      <c r="E123" s="294">
        <f>main!E181</f>
        <v>0</v>
      </c>
      <c r="F123" s="294">
        <f>main!F181</f>
        <v>0</v>
      </c>
      <c r="G123" s="294">
        <f>main!G181</f>
        <v>0</v>
      </c>
      <c r="H123" s="294">
        <f>main!H181</f>
        <v>0</v>
      </c>
      <c r="I123" s="294" t="str">
        <f>main!I181</f>
        <v> </v>
      </c>
      <c r="J123" s="126">
        <f>main!J181</f>
        <v>0</v>
      </c>
      <c r="K123" s="126">
        <f>main!K181</f>
        <v>0</v>
      </c>
      <c r="L123" s="126" t="str">
        <f>main!L181</f>
        <v> </v>
      </c>
    </row>
    <row r="124" spans="1:12" ht="15">
      <c r="A124" s="71" t="s">
        <v>183</v>
      </c>
      <c r="B124" s="144" t="s">
        <v>184</v>
      </c>
      <c r="C124" s="294">
        <f>main!C182</f>
        <v>-1.4</v>
      </c>
      <c r="D124" s="294">
        <f>main!D182</f>
        <v>-1.7</v>
      </c>
      <c r="E124" s="294">
        <f>main!E182</f>
        <v>-1.7</v>
      </c>
      <c r="F124" s="294">
        <f>main!F182</f>
        <v>-1.7</v>
      </c>
      <c r="G124" s="294">
        <f>main!G182</f>
        <v>0</v>
      </c>
      <c r="H124" s="294">
        <f>main!H182</f>
        <v>0</v>
      </c>
      <c r="I124" s="294">
        <f>main!I182</f>
        <v>100</v>
      </c>
      <c r="J124" s="126">
        <f>main!J182</f>
        <v>0</v>
      </c>
      <c r="K124" s="126">
        <f>main!K182</f>
        <v>-1.7</v>
      </c>
      <c r="L124" s="126" t="str">
        <f>main!L182</f>
        <v> </v>
      </c>
    </row>
    <row r="125" spans="1:12" ht="30" hidden="1">
      <c r="A125" s="71" t="s">
        <v>185</v>
      </c>
      <c r="B125" s="144" t="s">
        <v>186</v>
      </c>
      <c r="C125" s="144"/>
      <c r="D125" s="294">
        <f>main!D183</f>
        <v>0</v>
      </c>
      <c r="E125" s="294">
        <f>main!E183</f>
        <v>0</v>
      </c>
      <c r="F125" s="294">
        <f>main!F183</f>
        <v>0</v>
      </c>
      <c r="G125" s="294">
        <f>main!G183</f>
        <v>0</v>
      </c>
      <c r="H125" s="294">
        <f>main!H183</f>
        <v>0</v>
      </c>
      <c r="I125" s="294" t="str">
        <f>main!I183</f>
        <v> </v>
      </c>
      <c r="J125" s="126">
        <f>main!J183</f>
        <v>0</v>
      </c>
      <c r="K125" s="126">
        <f>main!K183</f>
        <v>0</v>
      </c>
      <c r="L125" s="126" t="str">
        <f>main!L183</f>
        <v> </v>
      </c>
    </row>
    <row r="126" spans="1:12" ht="15.75">
      <c r="A126" s="496" t="s">
        <v>132</v>
      </c>
      <c r="B126" s="490" t="s">
        <v>187</v>
      </c>
      <c r="C126" s="491">
        <f>main!C184</f>
        <v>-40.6</v>
      </c>
      <c r="D126" s="491">
        <f>main!D184</f>
        <v>-40.7</v>
      </c>
      <c r="E126" s="491">
        <f>main!E184</f>
        <v>-33.5</v>
      </c>
      <c r="F126" s="491">
        <f>main!F184</f>
        <v>-33.5</v>
      </c>
      <c r="G126" s="491">
        <f>main!G184</f>
        <v>0</v>
      </c>
      <c r="H126" s="491">
        <f>main!H184</f>
        <v>7.200000000000003</v>
      </c>
      <c r="I126" s="491">
        <f>main!I184</f>
        <v>82.30958230958231</v>
      </c>
      <c r="J126" s="128">
        <f>main!J184</f>
        <v>0</v>
      </c>
      <c r="K126" s="128">
        <f>main!K184</f>
        <v>-33.5</v>
      </c>
      <c r="L126" s="128" t="str">
        <f>main!L184</f>
        <v> </v>
      </c>
    </row>
    <row r="127" spans="1:12" ht="15.75" customHeight="1">
      <c r="A127" s="495" t="s">
        <v>129</v>
      </c>
      <c r="B127" s="492" t="s">
        <v>188</v>
      </c>
      <c r="C127" s="493">
        <f>main!C185</f>
        <v>-40.6</v>
      </c>
      <c r="D127" s="493">
        <f>main!D185</f>
        <v>-40.7</v>
      </c>
      <c r="E127" s="493">
        <f>main!E185</f>
        <v>-33.5</v>
      </c>
      <c r="F127" s="493">
        <f>main!F185</f>
        <v>-33.5</v>
      </c>
      <c r="G127" s="493">
        <f>main!G185</f>
        <v>0</v>
      </c>
      <c r="H127" s="493">
        <f>main!H185</f>
        <v>7.200000000000003</v>
      </c>
      <c r="I127" s="493">
        <f>main!I185</f>
        <v>82.30958230958231</v>
      </c>
      <c r="J127" s="128">
        <f>main!J185</f>
        <v>0</v>
      </c>
      <c r="K127" s="128">
        <f>main!K185</f>
        <v>-33.5</v>
      </c>
      <c r="L127" s="128" t="str">
        <f>main!L185</f>
        <v> </v>
      </c>
    </row>
    <row r="128" spans="1:12" ht="30" hidden="1">
      <c r="A128" s="71" t="s">
        <v>133</v>
      </c>
      <c r="B128" s="144" t="s">
        <v>189</v>
      </c>
      <c r="C128" s="144"/>
      <c r="D128" s="304">
        <f>main!D186</f>
        <v>0</v>
      </c>
      <c r="E128" s="304">
        <f>main!E186</f>
        <v>0</v>
      </c>
      <c r="F128" s="304">
        <f>main!F186</f>
        <v>0</v>
      </c>
      <c r="G128" s="304">
        <f>main!G186</f>
        <v>0</v>
      </c>
      <c r="H128" s="304">
        <f>main!H186</f>
        <v>0</v>
      </c>
      <c r="I128" s="304" t="str">
        <f>main!I186</f>
        <v> </v>
      </c>
      <c r="J128" s="128">
        <f>main!J186</f>
        <v>0</v>
      </c>
      <c r="K128" s="128">
        <f>main!K186</f>
        <v>0</v>
      </c>
      <c r="L128" s="128" t="str">
        <f>main!L186</f>
        <v> </v>
      </c>
    </row>
    <row r="129" spans="1:12" ht="30" hidden="1">
      <c r="A129" s="71" t="s">
        <v>135</v>
      </c>
      <c r="B129" s="144" t="s">
        <v>190</v>
      </c>
      <c r="C129" s="144"/>
      <c r="D129" s="294">
        <f>main!D187</f>
        <v>0</v>
      </c>
      <c r="E129" s="294">
        <f>main!E187</f>
        <v>0</v>
      </c>
      <c r="F129" s="294">
        <f>main!F187</f>
        <v>0</v>
      </c>
      <c r="G129" s="294">
        <f>main!G187</f>
        <v>0</v>
      </c>
      <c r="H129" s="294">
        <f>main!H187</f>
        <v>0</v>
      </c>
      <c r="I129" s="294" t="str">
        <f>main!I187</f>
        <v> </v>
      </c>
      <c r="J129" s="128">
        <f>main!J187</f>
        <v>0</v>
      </c>
      <c r="K129" s="128">
        <f>main!K187</f>
        <v>0</v>
      </c>
      <c r="L129" s="128" t="str">
        <f>main!L187</f>
        <v> </v>
      </c>
    </row>
    <row r="130" spans="1:12" ht="28.5" hidden="1">
      <c r="A130" s="263" t="s">
        <v>194</v>
      </c>
      <c r="B130" s="143" t="s">
        <v>192</v>
      </c>
      <c r="C130" s="143"/>
      <c r="D130" s="300">
        <f>main!D188</f>
        <v>0</v>
      </c>
      <c r="E130" s="299">
        <f>main!E188</f>
        <v>0</v>
      </c>
      <c r="F130" s="299">
        <f>main!F188</f>
        <v>0</v>
      </c>
      <c r="G130" s="299">
        <f>main!G188</f>
        <v>0</v>
      </c>
      <c r="H130" s="300">
        <f>main!H188</f>
        <v>0</v>
      </c>
      <c r="I130" s="300" t="str">
        <f>main!I188</f>
        <v> </v>
      </c>
      <c r="J130" s="128">
        <f>main!J188</f>
        <v>0</v>
      </c>
      <c r="K130" s="128">
        <f>main!K188</f>
        <v>0</v>
      </c>
      <c r="L130" s="128" t="str">
        <f>main!L188</f>
        <v> </v>
      </c>
    </row>
    <row r="131" spans="1:12" ht="15.75" hidden="1">
      <c r="A131" s="71" t="s">
        <v>191</v>
      </c>
      <c r="B131" s="144" t="s">
        <v>193</v>
      </c>
      <c r="C131" s="144"/>
      <c r="D131" s="300">
        <f>main!D189</f>
        <v>0</v>
      </c>
      <c r="E131" s="299">
        <f>main!E189</f>
        <v>0</v>
      </c>
      <c r="F131" s="299">
        <f>main!F189</f>
        <v>0</v>
      </c>
      <c r="G131" s="299">
        <f>main!G189</f>
        <v>0</v>
      </c>
      <c r="H131" s="300">
        <f>main!H189</f>
        <v>0</v>
      </c>
      <c r="I131" s="300" t="str">
        <f>main!I189</f>
        <v> </v>
      </c>
      <c r="J131" s="128">
        <f>main!J189</f>
        <v>0</v>
      </c>
      <c r="K131" s="128">
        <f>main!K189</f>
        <v>0</v>
      </c>
      <c r="L131" s="128" t="str">
        <f>main!L189</f>
        <v> </v>
      </c>
    </row>
    <row r="132" spans="1:12" ht="15.75" hidden="1">
      <c r="A132" s="71" t="s">
        <v>141</v>
      </c>
      <c r="B132" s="144" t="s">
        <v>195</v>
      </c>
      <c r="C132" s="144"/>
      <c r="D132" s="300">
        <f>main!D190</f>
        <v>0</v>
      </c>
      <c r="E132" s="299">
        <f>main!E190</f>
        <v>0</v>
      </c>
      <c r="F132" s="299">
        <f>main!F190</f>
        <v>0</v>
      </c>
      <c r="G132" s="299">
        <f>main!G190</f>
        <v>0</v>
      </c>
      <c r="H132" s="300">
        <f>main!H190</f>
        <v>0</v>
      </c>
      <c r="I132" s="300" t="str">
        <f>main!I190</f>
        <v> </v>
      </c>
      <c r="J132" s="128">
        <f>main!J190</f>
        <v>0</v>
      </c>
      <c r="K132" s="128">
        <f>main!K190</f>
        <v>0</v>
      </c>
      <c r="L132" s="128" t="str">
        <f>main!L190</f>
        <v> </v>
      </c>
    </row>
    <row r="133" spans="1:12" ht="15.75" hidden="1">
      <c r="A133" s="152" t="s">
        <v>197</v>
      </c>
      <c r="B133" s="143" t="s">
        <v>198</v>
      </c>
      <c r="C133" s="143"/>
      <c r="D133" s="300">
        <f>main!D191</f>
        <v>0</v>
      </c>
      <c r="E133" s="299">
        <f>main!E191</f>
        <v>0</v>
      </c>
      <c r="F133" s="299">
        <f>main!F191</f>
        <v>0</v>
      </c>
      <c r="G133" s="299">
        <f>main!G191</f>
        <v>0</v>
      </c>
      <c r="H133" s="300">
        <f>main!H191</f>
        <v>0</v>
      </c>
      <c r="I133" s="300" t="str">
        <f>main!I191</f>
        <v> </v>
      </c>
      <c r="J133" s="128">
        <f>main!J191</f>
        <v>0</v>
      </c>
      <c r="K133" s="128">
        <f>main!K191</f>
        <v>0</v>
      </c>
      <c r="L133" s="128" t="str">
        <f>main!L191</f>
        <v> </v>
      </c>
    </row>
    <row r="134" spans="1:12" ht="15.75" hidden="1">
      <c r="A134" s="71" t="s">
        <v>196</v>
      </c>
      <c r="B134" s="144" t="s">
        <v>199</v>
      </c>
      <c r="C134" s="144"/>
      <c r="D134" s="300">
        <f>main!D192</f>
        <v>0</v>
      </c>
      <c r="E134" s="299">
        <f>main!E192</f>
        <v>0</v>
      </c>
      <c r="F134" s="299">
        <f>main!F192</f>
        <v>0</v>
      </c>
      <c r="G134" s="299">
        <f>main!G192</f>
        <v>0</v>
      </c>
      <c r="H134" s="300">
        <f>main!H192</f>
        <v>0</v>
      </c>
      <c r="I134" s="300" t="str">
        <f>main!I192</f>
        <v> </v>
      </c>
      <c r="J134" s="128">
        <f>main!J192</f>
        <v>0</v>
      </c>
      <c r="K134" s="128">
        <f>main!K192</f>
        <v>0</v>
      </c>
      <c r="L134" s="128" t="str">
        <f>main!L192</f>
        <v> </v>
      </c>
    </row>
    <row r="135" spans="1:12" ht="15.75" hidden="1">
      <c r="A135" s="71" t="s">
        <v>200</v>
      </c>
      <c r="B135" s="144" t="s">
        <v>201</v>
      </c>
      <c r="C135" s="144"/>
      <c r="D135" s="300">
        <f>main!D193</f>
        <v>0</v>
      </c>
      <c r="E135" s="299">
        <f>main!E193</f>
        <v>0</v>
      </c>
      <c r="F135" s="299">
        <f>main!F193</f>
        <v>0</v>
      </c>
      <c r="G135" s="299">
        <f>main!G193</f>
        <v>0</v>
      </c>
      <c r="H135" s="300">
        <f>main!H193</f>
        <v>0</v>
      </c>
      <c r="I135" s="300" t="str">
        <f>main!I193</f>
        <v> </v>
      </c>
      <c r="J135" s="128">
        <f>main!J193</f>
        <v>0</v>
      </c>
      <c r="K135" s="128">
        <f>main!K193</f>
        <v>0</v>
      </c>
      <c r="L135" s="128" t="str">
        <f>main!L193</f>
        <v> </v>
      </c>
    </row>
    <row r="136" spans="1:12" ht="15.75" hidden="1">
      <c r="A136" s="71" t="s">
        <v>202</v>
      </c>
      <c r="B136" s="144" t="s">
        <v>203</v>
      </c>
      <c r="C136" s="144"/>
      <c r="D136" s="300">
        <f>main!D194</f>
        <v>0</v>
      </c>
      <c r="E136" s="299">
        <f>main!E194</f>
        <v>0</v>
      </c>
      <c r="F136" s="299">
        <f>main!F194</f>
        <v>0</v>
      </c>
      <c r="G136" s="299">
        <f>main!G194</f>
        <v>0</v>
      </c>
      <c r="H136" s="300">
        <f>main!H194</f>
        <v>0</v>
      </c>
      <c r="I136" s="300" t="str">
        <f>main!I194</f>
        <v> </v>
      </c>
      <c r="J136" s="128">
        <f>main!J194</f>
        <v>0</v>
      </c>
      <c r="K136" s="128">
        <f>main!K194</f>
        <v>0</v>
      </c>
      <c r="L136" s="128" t="str">
        <f>main!L194</f>
        <v> </v>
      </c>
    </row>
    <row r="137" spans="1:12" ht="15.75">
      <c r="A137" s="152" t="s">
        <v>205</v>
      </c>
      <c r="B137" s="143" t="s">
        <v>204</v>
      </c>
      <c r="C137" s="299">
        <f>main!C195</f>
        <v>5375.3</v>
      </c>
      <c r="D137" s="299">
        <f>main!D195</f>
        <v>4517.5</v>
      </c>
      <c r="E137" s="299">
        <f>main!E195</f>
        <v>3492.5</v>
      </c>
      <c r="F137" s="299">
        <f>main!F195</f>
        <v>1916.0000000000002</v>
      </c>
      <c r="G137" s="299">
        <f>main!G195</f>
        <v>1576.5</v>
      </c>
      <c r="H137" s="299">
        <f>main!H195</f>
        <v>-1025</v>
      </c>
      <c r="I137" s="299">
        <f>main!I195</f>
        <v>77.31045932484781</v>
      </c>
      <c r="J137" s="128">
        <f>main!J195</f>
        <v>0</v>
      </c>
      <c r="K137" s="128">
        <f>main!K195</f>
        <v>3492.5</v>
      </c>
      <c r="L137" s="128" t="str">
        <f>main!L195</f>
        <v> </v>
      </c>
    </row>
    <row r="138" spans="1:12" ht="15.75">
      <c r="A138" s="259" t="s">
        <v>280</v>
      </c>
      <c r="B138" s="262" t="s">
        <v>206</v>
      </c>
      <c r="C138" s="294">
        <f>main!C196</f>
        <v>6671.700000000001</v>
      </c>
      <c r="D138" s="294">
        <f>main!D196</f>
        <v>5713.6</v>
      </c>
      <c r="E138" s="294">
        <f>main!E196</f>
        <v>4646.3</v>
      </c>
      <c r="F138" s="294">
        <f>main!F196</f>
        <v>3069.8</v>
      </c>
      <c r="G138" s="294">
        <f>main!G196</f>
        <v>1576.5</v>
      </c>
      <c r="H138" s="294">
        <f>main!H196</f>
        <v>-1067.3000000000002</v>
      </c>
      <c r="I138" s="294">
        <f>main!I196</f>
        <v>81.32000840100811</v>
      </c>
      <c r="J138" s="128"/>
      <c r="K138" s="128"/>
      <c r="L138" s="128"/>
    </row>
    <row r="139" spans="1:12" ht="15">
      <c r="A139" s="71" t="s">
        <v>281</v>
      </c>
      <c r="B139" s="262" t="s">
        <v>206</v>
      </c>
      <c r="C139" s="294">
        <f>main!C197</f>
        <v>-1296.3999999999999</v>
      </c>
      <c r="D139" s="294">
        <f>main!D197</f>
        <v>-1196.1000000000001</v>
      </c>
      <c r="E139" s="294">
        <f>main!E197</f>
        <v>-1153.8</v>
      </c>
      <c r="F139" s="294">
        <f>main!F197</f>
        <v>-1153.8</v>
      </c>
      <c r="G139" s="294">
        <f>main!G197</f>
        <v>0</v>
      </c>
      <c r="H139" s="294">
        <f>main!H197</f>
        <v>42.30000000000018</v>
      </c>
      <c r="I139" s="294">
        <f>main!I197</f>
        <v>96.4635063957863</v>
      </c>
      <c r="J139" s="126">
        <f>main!J197</f>
        <v>0</v>
      </c>
      <c r="K139" s="126">
        <f>main!K197</f>
        <v>-1153.8</v>
      </c>
      <c r="L139" s="126" t="str">
        <f>main!L197</f>
        <v> </v>
      </c>
    </row>
    <row r="140" spans="1:12" ht="21.75" customHeight="1">
      <c r="A140" s="325" t="s">
        <v>210</v>
      </c>
      <c r="B140" s="333" t="s">
        <v>207</v>
      </c>
      <c r="C140" s="327">
        <f>main!C198</f>
        <v>-819.6999999999873</v>
      </c>
      <c r="D140" s="327">
        <f>main!D198</f>
        <v>-143.10000000000184</v>
      </c>
      <c r="E140" s="327">
        <f>main!E198</f>
        <v>-1601.0999999999935</v>
      </c>
      <c r="F140" s="327">
        <f>main!F198</f>
        <v>-1573.8999999999933</v>
      </c>
      <c r="G140" s="327">
        <f>main!G198</f>
        <v>-27.20000000000003</v>
      </c>
      <c r="H140" s="327">
        <f>main!H198</f>
        <v>-1457.9999999999918</v>
      </c>
      <c r="I140" s="327" t="str">
        <f>main!I198</f>
        <v>&gt;200</v>
      </c>
      <c r="J140" s="127">
        <f>main!J198</f>
        <v>0</v>
      </c>
      <c r="K140" s="127">
        <f>main!K198</f>
        <v>-1601.0999999999935</v>
      </c>
      <c r="L140" s="127" t="str">
        <f>main!L198</f>
        <v> </v>
      </c>
    </row>
    <row r="141" spans="1:12" ht="24.75" customHeight="1">
      <c r="A141" s="328" t="s">
        <v>211</v>
      </c>
      <c r="B141" s="329" t="s">
        <v>208</v>
      </c>
      <c r="C141" s="330">
        <f>main!C199</f>
        <v>2396.7</v>
      </c>
      <c r="D141" s="330">
        <f>main!D199</f>
        <v>2991.1</v>
      </c>
      <c r="E141" s="330">
        <f>main!E199</f>
        <v>3182.4</v>
      </c>
      <c r="F141" s="330">
        <f>main!F199</f>
        <v>1996.3</v>
      </c>
      <c r="G141" s="330">
        <f>main!G199</f>
        <v>1186.1000000000001</v>
      </c>
      <c r="H141" s="330">
        <f>main!H199</f>
        <v>191.30000000000018</v>
      </c>
      <c r="I141" s="330">
        <f>main!I199</f>
        <v>106.3956403998529</v>
      </c>
      <c r="J141" s="128">
        <f>main!J199</f>
        <v>0</v>
      </c>
      <c r="K141" s="128">
        <f>main!K199</f>
        <v>3182.4</v>
      </c>
      <c r="L141" s="128" t="str">
        <f>main!L199</f>
        <v> </v>
      </c>
    </row>
    <row r="142" spans="1:12" ht="24.75" customHeight="1">
      <c r="A142" s="328" t="s">
        <v>336</v>
      </c>
      <c r="B142" s="329" t="s">
        <v>335</v>
      </c>
      <c r="C142" s="330">
        <f>main!C200</f>
        <v>0</v>
      </c>
      <c r="D142" s="330">
        <f>main!D200</f>
        <v>0</v>
      </c>
      <c r="E142" s="330">
        <f>main!E200</f>
        <v>-2.7</v>
      </c>
      <c r="F142" s="330">
        <f>main!F200</f>
        <v>-2.5</v>
      </c>
      <c r="G142" s="330">
        <f>main!G200</f>
        <v>-0.2</v>
      </c>
      <c r="H142" s="330"/>
      <c r="I142" s="330"/>
      <c r="J142" s="128"/>
      <c r="K142" s="128"/>
      <c r="L142" s="128"/>
    </row>
    <row r="143" spans="1:12" ht="24.75" customHeight="1">
      <c r="A143" s="331" t="s">
        <v>212</v>
      </c>
      <c r="B143" s="332" t="s">
        <v>209</v>
      </c>
      <c r="C143" s="330">
        <f>main!C201</f>
        <v>-3216.3999999999874</v>
      </c>
      <c r="D143" s="330">
        <f>main!D201</f>
        <v>-3134.2000000000016</v>
      </c>
      <c r="E143" s="330">
        <f>main!E201</f>
        <v>-4780.799999999994</v>
      </c>
      <c r="F143" s="330">
        <f>main!F201</f>
        <v>-3567.6999999999935</v>
      </c>
      <c r="G143" s="330">
        <f>main!G201</f>
        <v>-1213.1000000000001</v>
      </c>
      <c r="H143" s="330">
        <f>main!H201</f>
        <v>-1646.5999999999922</v>
      </c>
      <c r="I143" s="330">
        <f>main!I201</f>
        <v>152.53653244847143</v>
      </c>
      <c r="J143" s="128">
        <f>main!J201</f>
        <v>0</v>
      </c>
      <c r="K143" s="128">
        <f>main!K201</f>
        <v>-4780.799999999994</v>
      </c>
      <c r="L143" s="128" t="str">
        <f>main!L201</f>
        <v> </v>
      </c>
    </row>
    <row r="144" spans="1:13" ht="62.25" customHeight="1">
      <c r="A144" s="904" t="s">
        <v>333</v>
      </c>
      <c r="B144" s="904"/>
      <c r="C144" s="904"/>
      <c r="D144" s="904"/>
      <c r="E144" s="904"/>
      <c r="F144" s="904"/>
      <c r="G144" s="904"/>
      <c r="H144" s="435"/>
      <c r="I144" s="435"/>
      <c r="J144" s="435"/>
      <c r="K144" s="435"/>
      <c r="L144" s="435"/>
      <c r="M144" s="435"/>
    </row>
  </sheetData>
  <sheetProtection/>
  <mergeCells count="13">
    <mergeCell ref="A144:G144"/>
    <mergeCell ref="A2:I2"/>
    <mergeCell ref="A3:I3"/>
    <mergeCell ref="A7:A8"/>
    <mergeCell ref="B7:B8"/>
    <mergeCell ref="D7:D8"/>
    <mergeCell ref="E7:E8"/>
    <mergeCell ref="H7:I7"/>
    <mergeCell ref="A4:I4"/>
    <mergeCell ref="F7:G7"/>
    <mergeCell ref="K7:L7"/>
    <mergeCell ref="J7:J8"/>
    <mergeCell ref="C7:C8"/>
  </mergeCells>
  <printOptions horizontalCentered="1"/>
  <pageMargins left="0" right="0" top="0.3937007874015748" bottom="0" header="0" footer="0"/>
  <pageSetup blackAndWhite="1" horizontalDpi="600" verticalDpi="600" orientation="portrait" paperSize="9" scale="73" r:id="rId1"/>
  <headerFooter>
    <oddFooter>&amp;C&amp;P</oddFooter>
  </headerFooter>
  <rowBreaks count="1" manualBreakCount="1">
    <brk id="74" max="8" man="1"/>
  </rowBreaks>
</worksheet>
</file>

<file path=xl/worksheets/sheet3.xml><?xml version="1.0" encoding="utf-8"?>
<worksheet xmlns="http://schemas.openxmlformats.org/spreadsheetml/2006/main" xmlns:r="http://schemas.openxmlformats.org/officeDocument/2006/relationships">
  <dimension ref="A1:O157"/>
  <sheetViews>
    <sheetView showZeros="0" view="pageBreakPreview" zoomScaleSheetLayoutView="100" zoomScalePageLayoutView="0" workbookViewId="0" topLeftCell="A1">
      <selection activeCell="C7" sqref="C7:C8"/>
    </sheetView>
  </sheetViews>
  <sheetFormatPr defaultColWidth="9.140625" defaultRowHeight="15"/>
  <cols>
    <col min="1" max="1" width="52.00390625" style="0" customWidth="1"/>
    <col min="2" max="2" width="8.7109375" style="0" customWidth="1"/>
    <col min="3" max="3" width="11.8515625" style="0" customWidth="1"/>
    <col min="4" max="4" width="11.7109375" style="0" customWidth="1"/>
    <col min="5" max="7" width="10.57421875" style="0" customWidth="1"/>
    <col min="8" max="8" width="10.421875" style="0" customWidth="1"/>
    <col min="9" max="9" width="9.57421875" style="0" customWidth="1"/>
    <col min="10" max="12" width="9.140625" style="0" hidden="1" customWidth="1"/>
  </cols>
  <sheetData>
    <row r="1" spans="4:15" ht="15">
      <c r="D1" s="12"/>
      <c r="E1" s="12"/>
      <c r="F1" s="12"/>
      <c r="G1" s="12"/>
      <c r="H1" s="12"/>
      <c r="I1" s="14" t="s">
        <v>26</v>
      </c>
      <c r="J1" s="12"/>
      <c r="K1" s="12"/>
      <c r="M1" s="12"/>
      <c r="N1" s="12"/>
      <c r="O1" s="12"/>
    </row>
    <row r="2" spans="1:15" ht="20.25">
      <c r="A2" s="905" t="s">
        <v>25</v>
      </c>
      <c r="B2" s="905"/>
      <c r="C2" s="905"/>
      <c r="D2" s="905"/>
      <c r="E2" s="905"/>
      <c r="F2" s="905"/>
      <c r="G2" s="905"/>
      <c r="H2" s="905"/>
      <c r="I2" s="905"/>
      <c r="J2" s="905"/>
      <c r="K2" s="905"/>
      <c r="L2" s="905"/>
      <c r="M2" s="19"/>
      <c r="N2" s="19"/>
      <c r="O2" s="19"/>
    </row>
    <row r="3" spans="1:15" ht="20.25">
      <c r="A3" s="905" t="s">
        <v>293</v>
      </c>
      <c r="B3" s="905"/>
      <c r="C3" s="905"/>
      <c r="D3" s="905"/>
      <c r="E3" s="905"/>
      <c r="F3" s="905"/>
      <c r="G3" s="905"/>
      <c r="H3" s="905"/>
      <c r="I3" s="905"/>
      <c r="J3" s="905"/>
      <c r="K3" s="905"/>
      <c r="L3" s="905"/>
      <c r="M3" s="19"/>
      <c r="N3" s="19"/>
      <c r="O3" s="19"/>
    </row>
    <row r="4" spans="1:15" ht="18.75" customHeight="1">
      <c r="A4" s="900" t="str">
        <f>main!A4</f>
        <v>la situația din 31 decembrie 2016</v>
      </c>
      <c r="B4" s="900"/>
      <c r="C4" s="900"/>
      <c r="D4" s="900"/>
      <c r="E4" s="900"/>
      <c r="F4" s="900"/>
      <c r="G4" s="900"/>
      <c r="H4" s="900"/>
      <c r="I4" s="900"/>
      <c r="J4" s="900"/>
      <c r="K4" s="900"/>
      <c r="L4" s="900"/>
      <c r="M4" s="18"/>
      <c r="N4" s="18"/>
      <c r="O4" s="18"/>
    </row>
    <row r="5" spans="1:15" ht="15.75">
      <c r="A5" s="909"/>
      <c r="B5" s="909"/>
      <c r="C5" s="909"/>
      <c r="D5" s="909"/>
      <c r="E5" s="909"/>
      <c r="F5" s="909"/>
      <c r="G5" s="909"/>
      <c r="H5" s="909"/>
      <c r="I5" s="909"/>
      <c r="J5" s="272"/>
      <c r="K5" s="272"/>
      <c r="L5" s="272"/>
      <c r="M5" s="18"/>
      <c r="N5" s="18"/>
      <c r="O5" s="18"/>
    </row>
    <row r="6" spans="1:14" ht="21" customHeight="1">
      <c r="A6" s="14"/>
      <c r="B6" s="14"/>
      <c r="C6" s="14"/>
      <c r="D6" s="11"/>
      <c r="E6" s="11"/>
      <c r="F6" s="11"/>
      <c r="G6" s="11"/>
      <c r="H6" s="11" t="s">
        <v>1</v>
      </c>
      <c r="I6" s="291" t="s">
        <v>24</v>
      </c>
      <c r="J6" s="11"/>
      <c r="K6" s="11"/>
      <c r="M6" s="11"/>
      <c r="N6" s="11"/>
    </row>
    <row r="7" spans="1:12" ht="23.25" customHeight="1">
      <c r="A7" s="878" t="s">
        <v>38</v>
      </c>
      <c r="B7" s="908" t="s">
        <v>242</v>
      </c>
      <c r="C7" s="902" t="s">
        <v>340</v>
      </c>
      <c r="D7" s="878" t="s">
        <v>31</v>
      </c>
      <c r="E7" s="878" t="s">
        <v>39</v>
      </c>
      <c r="F7" s="901" t="s">
        <v>307</v>
      </c>
      <c r="G7" s="901"/>
      <c r="H7" s="878" t="s">
        <v>32</v>
      </c>
      <c r="I7" s="878"/>
      <c r="J7" s="878" t="s">
        <v>36</v>
      </c>
      <c r="K7" s="878" t="s">
        <v>37</v>
      </c>
      <c r="L7" s="878"/>
    </row>
    <row r="8" spans="1:12" ht="25.5">
      <c r="A8" s="878"/>
      <c r="B8" s="908"/>
      <c r="C8" s="903"/>
      <c r="D8" s="878"/>
      <c r="E8" s="878"/>
      <c r="F8" s="406" t="s">
        <v>309</v>
      </c>
      <c r="G8" s="406" t="s">
        <v>308</v>
      </c>
      <c r="H8" s="25" t="s">
        <v>294</v>
      </c>
      <c r="I8" s="25" t="s">
        <v>34</v>
      </c>
      <c r="J8" s="878"/>
      <c r="K8" s="25" t="s">
        <v>35</v>
      </c>
      <c r="L8" s="25" t="s">
        <v>34</v>
      </c>
    </row>
    <row r="9" spans="1:12" ht="15">
      <c r="A9" s="27">
        <v>1</v>
      </c>
      <c r="B9" s="239">
        <v>2</v>
      </c>
      <c r="C9" s="239">
        <v>3</v>
      </c>
      <c r="D9" s="27">
        <v>4</v>
      </c>
      <c r="E9" s="27">
        <v>5</v>
      </c>
      <c r="F9" s="27">
        <v>6</v>
      </c>
      <c r="G9" s="27">
        <v>7</v>
      </c>
      <c r="H9" s="27">
        <v>8</v>
      </c>
      <c r="I9" s="27">
        <v>9</v>
      </c>
      <c r="J9" s="26">
        <v>6</v>
      </c>
      <c r="K9" s="26">
        <v>7</v>
      </c>
      <c r="L9" s="26">
        <v>8</v>
      </c>
    </row>
    <row r="10" spans="1:12" ht="17.25">
      <c r="A10" s="318" t="s">
        <v>98</v>
      </c>
      <c r="B10" s="324">
        <v>1</v>
      </c>
      <c r="C10" s="320">
        <f>main!M12</f>
        <v>44852.99999999999</v>
      </c>
      <c r="D10" s="320">
        <f>main!N12</f>
        <v>42922.2</v>
      </c>
      <c r="E10" s="320">
        <f>main!O12</f>
        <v>42168.7</v>
      </c>
      <c r="F10" s="320">
        <f>main!P12</f>
        <v>41816.5</v>
      </c>
      <c r="G10" s="320">
        <f>main!Q12</f>
        <v>352.20000000000005</v>
      </c>
      <c r="H10" s="320">
        <f>main!R12</f>
        <v>-753.5</v>
      </c>
      <c r="I10" s="320">
        <f>main!S12</f>
        <v>98.24449818508837</v>
      </c>
      <c r="J10" s="127">
        <f>main!T12</f>
        <v>0</v>
      </c>
      <c r="K10" s="127">
        <f>main!U12</f>
        <v>42168.7</v>
      </c>
      <c r="L10" s="127" t="str">
        <f>main!V12</f>
        <v> </v>
      </c>
    </row>
    <row r="11" spans="1:12" ht="15.75">
      <c r="A11" s="49" t="s">
        <v>41</v>
      </c>
      <c r="B11" s="137">
        <v>11</v>
      </c>
      <c r="C11" s="293">
        <f>main!M13</f>
        <v>26310.799999999992</v>
      </c>
      <c r="D11" s="293">
        <f>main!N13</f>
        <v>26071.1</v>
      </c>
      <c r="E11" s="293">
        <f>main!O13</f>
        <v>26125.5</v>
      </c>
      <c r="F11" s="293">
        <f>main!P13</f>
        <v>26125.5</v>
      </c>
      <c r="G11" s="293">
        <f>main!Q13</f>
        <v>0</v>
      </c>
      <c r="H11" s="293">
        <f>main!R13</f>
        <v>54.400000000001455</v>
      </c>
      <c r="I11" s="293">
        <f>main!S13</f>
        <v>100.20866016393633</v>
      </c>
      <c r="J11" s="128">
        <f>main!T13</f>
        <v>0</v>
      </c>
      <c r="K11" s="128">
        <f>main!U13</f>
        <v>26125.5</v>
      </c>
      <c r="L11" s="128" t="str">
        <f>main!V13</f>
        <v> </v>
      </c>
    </row>
    <row r="12" spans="1:12" ht="15.75" customHeight="1">
      <c r="A12" s="62" t="s">
        <v>42</v>
      </c>
      <c r="B12" s="226">
        <v>111</v>
      </c>
      <c r="C12" s="294">
        <f>main!M14</f>
        <v>4430</v>
      </c>
      <c r="D12" s="294">
        <f>main!N14</f>
        <v>4700.4</v>
      </c>
      <c r="E12" s="294">
        <f>main!O14</f>
        <v>4663.4</v>
      </c>
      <c r="F12" s="294">
        <f>main!P14</f>
        <v>4663.4</v>
      </c>
      <c r="G12" s="294">
        <f>main!Q14</f>
        <v>0</v>
      </c>
      <c r="H12" s="294">
        <f>main!R14</f>
        <v>-37</v>
      </c>
      <c r="I12" s="294">
        <f>main!S14</f>
        <v>99.2128329503872</v>
      </c>
      <c r="J12" s="126">
        <f>main!T14</f>
        <v>0</v>
      </c>
      <c r="K12" s="126">
        <f>main!U14</f>
        <v>4663.4</v>
      </c>
      <c r="L12" s="126" t="str">
        <f>main!V14</f>
        <v> </v>
      </c>
    </row>
    <row r="13" spans="1:12" ht="15" hidden="1">
      <c r="A13" s="129" t="s">
        <v>4</v>
      </c>
      <c r="B13" s="175"/>
      <c r="C13" s="175"/>
      <c r="D13" s="294"/>
      <c r="E13" s="294"/>
      <c r="F13" s="294"/>
      <c r="G13" s="294"/>
      <c r="H13" s="294"/>
      <c r="I13" s="294"/>
      <c r="J13" s="126">
        <f>main!T15</f>
        <v>0</v>
      </c>
      <c r="K13" s="126">
        <f>main!U15</f>
        <v>0</v>
      </c>
      <c r="L13" s="126">
        <f>main!V15</f>
        <v>0</v>
      </c>
    </row>
    <row r="14" spans="1:12" ht="15">
      <c r="A14" s="130" t="s">
        <v>262</v>
      </c>
      <c r="B14" s="227">
        <v>1111</v>
      </c>
      <c r="C14" s="295">
        <f>main!M16</f>
        <v>1337.2</v>
      </c>
      <c r="D14" s="295">
        <f>main!N16</f>
        <v>1432.4</v>
      </c>
      <c r="E14" s="295">
        <f>main!O16</f>
        <v>1371.6</v>
      </c>
      <c r="F14" s="295">
        <f>main!P16</f>
        <v>1371.6</v>
      </c>
      <c r="G14" s="295">
        <f>main!Q16</f>
        <v>0</v>
      </c>
      <c r="H14" s="295">
        <f>main!R16</f>
        <v>-60.80000000000018</v>
      </c>
      <c r="I14" s="295">
        <f>main!S16</f>
        <v>95.75537559340965</v>
      </c>
      <c r="J14" s="126">
        <f>main!T16</f>
        <v>0</v>
      </c>
      <c r="K14" s="126">
        <f>main!U16</f>
        <v>1371.6</v>
      </c>
      <c r="L14" s="126" t="str">
        <f>main!V16</f>
        <v> </v>
      </c>
    </row>
    <row r="15" spans="1:12" ht="15">
      <c r="A15" s="130" t="s">
        <v>263</v>
      </c>
      <c r="B15" s="227">
        <v>1112</v>
      </c>
      <c r="C15" s="295">
        <f>main!M17</f>
        <v>3092.8</v>
      </c>
      <c r="D15" s="295">
        <f>main!N17</f>
        <v>3268</v>
      </c>
      <c r="E15" s="295">
        <f>main!O17</f>
        <v>3291.8</v>
      </c>
      <c r="F15" s="295">
        <f>main!P17</f>
        <v>3291.8</v>
      </c>
      <c r="G15" s="295">
        <f>main!Q17</f>
        <v>0</v>
      </c>
      <c r="H15" s="295">
        <f>main!R17</f>
        <v>23.800000000000182</v>
      </c>
      <c r="I15" s="295">
        <f>main!S17</f>
        <v>100.72827417380661</v>
      </c>
      <c r="J15" s="126">
        <f>main!T17</f>
        <v>0</v>
      </c>
      <c r="K15" s="126">
        <f>main!U17</f>
        <v>3291.8</v>
      </c>
      <c r="L15" s="126" t="str">
        <f>main!V17</f>
        <v> </v>
      </c>
    </row>
    <row r="16" spans="1:12" ht="15">
      <c r="A16" s="62" t="s">
        <v>43</v>
      </c>
      <c r="B16" s="175">
        <v>113</v>
      </c>
      <c r="C16" s="294">
        <f>main!M18</f>
        <v>53.2</v>
      </c>
      <c r="D16" s="294">
        <f>main!N18</f>
        <v>53.2</v>
      </c>
      <c r="E16" s="294">
        <f>main!O18</f>
        <v>37.9</v>
      </c>
      <c r="F16" s="294">
        <f>main!P18</f>
        <v>37.9</v>
      </c>
      <c r="G16" s="294">
        <f>main!Q18</f>
        <v>0</v>
      </c>
      <c r="H16" s="294">
        <f>main!R18</f>
        <v>-15.300000000000004</v>
      </c>
      <c r="I16" s="294">
        <f>main!S18</f>
        <v>71.2406015037594</v>
      </c>
      <c r="J16" s="126">
        <f>main!T18</f>
        <v>0</v>
      </c>
      <c r="K16" s="126">
        <f>main!U18</f>
        <v>37.9</v>
      </c>
      <c r="L16" s="126" t="str">
        <f>main!V18</f>
        <v> </v>
      </c>
    </row>
    <row r="17" spans="1:12" ht="15" hidden="1">
      <c r="A17" s="53" t="s">
        <v>13</v>
      </c>
      <c r="B17" s="175"/>
      <c r="C17" s="175"/>
      <c r="D17" s="294"/>
      <c r="E17" s="294"/>
      <c r="F17" s="294"/>
      <c r="G17" s="294"/>
      <c r="H17" s="294"/>
      <c r="I17" s="294"/>
      <c r="J17" s="126">
        <f>main!T19</f>
        <v>0</v>
      </c>
      <c r="K17" s="126">
        <f>main!U19</f>
        <v>0</v>
      </c>
      <c r="L17" s="126">
        <f>main!V19</f>
        <v>0</v>
      </c>
    </row>
    <row r="18" spans="1:12" ht="15" hidden="1">
      <c r="A18" s="139" t="s">
        <v>239</v>
      </c>
      <c r="B18" s="173">
        <v>1131</v>
      </c>
      <c r="C18" s="173"/>
      <c r="D18" s="295">
        <f>main!N20</f>
        <v>0</v>
      </c>
      <c r="E18" s="295">
        <f>main!O20</f>
        <v>0</v>
      </c>
      <c r="F18" s="295">
        <f>main!P20</f>
        <v>0</v>
      </c>
      <c r="G18" s="295">
        <f>main!Q20</f>
        <v>0</v>
      </c>
      <c r="H18" s="295">
        <f>main!R20</f>
        <v>0</v>
      </c>
      <c r="I18" s="295" t="str">
        <f>main!S20</f>
        <v> </v>
      </c>
      <c r="J18" s="126">
        <f>main!T20</f>
        <v>0</v>
      </c>
      <c r="K18" s="126">
        <f>main!U20</f>
        <v>0</v>
      </c>
      <c r="L18" s="126">
        <f>main!V20</f>
        <v>0</v>
      </c>
    </row>
    <row r="19" spans="1:12" ht="15.75" customHeight="1" hidden="1">
      <c r="A19" s="139" t="s">
        <v>240</v>
      </c>
      <c r="B19" s="173">
        <v>1132</v>
      </c>
      <c r="C19" s="173"/>
      <c r="D19" s="295">
        <f>main!N21</f>
        <v>0</v>
      </c>
      <c r="E19" s="295">
        <f>main!O21</f>
        <v>0</v>
      </c>
      <c r="F19" s="295">
        <f>main!P21</f>
        <v>0</v>
      </c>
      <c r="G19" s="295">
        <f>main!Q21</f>
        <v>0</v>
      </c>
      <c r="H19" s="295">
        <f>main!R21</f>
        <v>0</v>
      </c>
      <c r="I19" s="295" t="str">
        <f>main!S21</f>
        <v> </v>
      </c>
      <c r="J19" s="126">
        <f>main!T21</f>
        <v>0</v>
      </c>
      <c r="K19" s="126">
        <f>main!U21</f>
        <v>0</v>
      </c>
      <c r="L19" s="126">
        <f>main!V21</f>
        <v>0</v>
      </c>
    </row>
    <row r="20" spans="1:12" ht="15.75" customHeight="1">
      <c r="A20" s="139" t="s">
        <v>256</v>
      </c>
      <c r="B20" s="173">
        <v>1133</v>
      </c>
      <c r="C20" s="295">
        <f>main!M22</f>
        <v>3.2</v>
      </c>
      <c r="D20" s="295">
        <f>main!N22</f>
        <v>3.2</v>
      </c>
      <c r="E20" s="295">
        <f>main!O22</f>
        <v>3.1</v>
      </c>
      <c r="F20" s="295">
        <f>main!P22</f>
        <v>3.1</v>
      </c>
      <c r="G20" s="295">
        <f>main!Q22</f>
        <v>0</v>
      </c>
      <c r="H20" s="295">
        <f>main!R22</f>
        <v>-0.10000000000000009</v>
      </c>
      <c r="I20" s="295">
        <f>main!S22</f>
        <v>96.875</v>
      </c>
      <c r="J20" s="126"/>
      <c r="K20" s="126"/>
      <c r="L20" s="126"/>
    </row>
    <row r="21" spans="1:12" ht="15">
      <c r="A21" s="69" t="s">
        <v>44</v>
      </c>
      <c r="B21" s="175">
        <v>114</v>
      </c>
      <c r="C21" s="294">
        <f>main!M24</f>
        <v>20539.999999999993</v>
      </c>
      <c r="D21" s="294">
        <f>main!N24</f>
        <v>19890.5</v>
      </c>
      <c r="E21" s="294">
        <f>main!O24</f>
        <v>19972.4</v>
      </c>
      <c r="F21" s="294">
        <f>main!P24</f>
        <v>19972.4</v>
      </c>
      <c r="G21" s="294">
        <f>main!Q24</f>
        <v>0</v>
      </c>
      <c r="H21" s="294">
        <f>main!R24</f>
        <v>81.90000000000146</v>
      </c>
      <c r="I21" s="294">
        <f>main!S24</f>
        <v>100.41175435509415</v>
      </c>
      <c r="J21" s="126">
        <f>main!T24</f>
        <v>0</v>
      </c>
      <c r="K21" s="126">
        <f>main!U24</f>
        <v>19972.4</v>
      </c>
      <c r="L21" s="126" t="str">
        <f>main!V24</f>
        <v> </v>
      </c>
    </row>
    <row r="22" spans="1:12" ht="15">
      <c r="A22" s="129" t="s">
        <v>13</v>
      </c>
      <c r="B22" s="138"/>
      <c r="C22" s="138"/>
      <c r="D22" s="294"/>
      <c r="E22" s="294"/>
      <c r="F22" s="294"/>
      <c r="G22" s="294"/>
      <c r="H22" s="294"/>
      <c r="I22" s="294"/>
      <c r="J22" s="126">
        <f>main!T25</f>
        <v>0</v>
      </c>
      <c r="K22" s="126">
        <f>main!U25</f>
        <v>0</v>
      </c>
      <c r="L22" s="126">
        <f>main!V25</f>
        <v>0</v>
      </c>
    </row>
    <row r="23" spans="1:12" ht="15.75" customHeight="1">
      <c r="A23" s="140" t="s">
        <v>305</v>
      </c>
      <c r="B23" s="228">
        <v>1141</v>
      </c>
      <c r="C23" s="296">
        <f>main!M26</f>
        <v>15270.699999999999</v>
      </c>
      <c r="D23" s="296">
        <f>main!N26</f>
        <v>14657.3</v>
      </c>
      <c r="E23" s="296">
        <f>main!O26</f>
        <v>14504.800000000001</v>
      </c>
      <c r="F23" s="296">
        <f>main!P26</f>
        <v>14504.800000000001</v>
      </c>
      <c r="G23" s="296">
        <f>main!Q26</f>
        <v>0</v>
      </c>
      <c r="H23" s="296">
        <f>main!R26</f>
        <v>-152.49999999999818</v>
      </c>
      <c r="I23" s="296">
        <f>main!S26</f>
        <v>98.95956281170476</v>
      </c>
      <c r="J23" s="126">
        <f>main!T26</f>
        <v>0</v>
      </c>
      <c r="K23" s="126">
        <f>main!U26</f>
        <v>14504.800000000001</v>
      </c>
      <c r="L23" s="126" t="str">
        <f>main!V26</f>
        <v> </v>
      </c>
    </row>
    <row r="24" spans="1:12" ht="15">
      <c r="A24" s="132" t="s">
        <v>4</v>
      </c>
      <c r="B24" s="138"/>
      <c r="C24" s="138"/>
      <c r="D24" s="294"/>
      <c r="E24" s="294"/>
      <c r="F24" s="294"/>
      <c r="G24" s="294"/>
      <c r="H24" s="294"/>
      <c r="I24" s="294"/>
      <c r="J24" s="126">
        <f>main!T27</f>
        <v>0</v>
      </c>
      <c r="K24" s="126">
        <f>main!U27</f>
        <v>0</v>
      </c>
      <c r="L24" s="126">
        <f>main!V27</f>
        <v>0</v>
      </c>
    </row>
    <row r="25" spans="1:12" ht="25.5">
      <c r="A25" s="53" t="s">
        <v>49</v>
      </c>
      <c r="B25" s="221">
        <v>11411</v>
      </c>
      <c r="C25" s="297">
        <f>main!M28</f>
        <v>5489.7</v>
      </c>
      <c r="D25" s="297">
        <f>main!N28</f>
        <v>5201.7</v>
      </c>
      <c r="E25" s="297">
        <f>main!O28</f>
        <v>5315.4</v>
      </c>
      <c r="F25" s="297">
        <f>main!P28</f>
        <v>5315.4</v>
      </c>
      <c r="G25" s="297">
        <f>main!Q28</f>
        <v>0</v>
      </c>
      <c r="H25" s="297">
        <f>main!R28</f>
        <v>113.69999999999982</v>
      </c>
      <c r="I25" s="297">
        <f>main!S28</f>
        <v>102.18582386527481</v>
      </c>
      <c r="J25" s="126">
        <f>main!T28</f>
        <v>0</v>
      </c>
      <c r="K25" s="126">
        <f>main!U28</f>
        <v>5315.4</v>
      </c>
      <c r="L25" s="126" t="str">
        <f>main!V28</f>
        <v> </v>
      </c>
    </row>
    <row r="26" spans="1:12" ht="15">
      <c r="A26" s="53" t="s">
        <v>17</v>
      </c>
      <c r="B26" s="221">
        <v>11412</v>
      </c>
      <c r="C26" s="297">
        <f>main!M29</f>
        <v>11934.6</v>
      </c>
      <c r="D26" s="297">
        <f>main!N29</f>
        <v>11697.1</v>
      </c>
      <c r="E26" s="297">
        <f>main!O29</f>
        <v>11761</v>
      </c>
      <c r="F26" s="297">
        <f>main!P29</f>
        <v>11761</v>
      </c>
      <c r="G26" s="297">
        <f>main!Q29</f>
        <v>0</v>
      </c>
      <c r="H26" s="297">
        <f>main!R29</f>
        <v>63.899999999999636</v>
      </c>
      <c r="I26" s="297">
        <f>main!S29</f>
        <v>100.54628925118192</v>
      </c>
      <c r="J26" s="126">
        <f>main!T29</f>
        <v>0</v>
      </c>
      <c r="K26" s="126">
        <f>main!U29</f>
        <v>11761</v>
      </c>
      <c r="L26" s="126" t="str">
        <f>main!V29</f>
        <v> </v>
      </c>
    </row>
    <row r="27" spans="1:12" ht="15">
      <c r="A27" s="53" t="s">
        <v>18</v>
      </c>
      <c r="B27" s="221">
        <v>11413</v>
      </c>
      <c r="C27" s="297">
        <f>main!M30</f>
        <v>-2153.6</v>
      </c>
      <c r="D27" s="297">
        <f>main!N30</f>
        <v>-2241.5</v>
      </c>
      <c r="E27" s="297">
        <f>main!O30</f>
        <v>-2571.6</v>
      </c>
      <c r="F27" s="297">
        <f>main!P30</f>
        <v>-2571.6</v>
      </c>
      <c r="G27" s="297">
        <f>main!Q30</f>
        <v>0</v>
      </c>
      <c r="H27" s="297">
        <f>main!R30</f>
        <v>-330.0999999999999</v>
      </c>
      <c r="I27" s="297">
        <f>main!S30</f>
        <v>114.72674548293553</v>
      </c>
      <c r="J27" s="126">
        <f>main!T30</f>
        <v>0</v>
      </c>
      <c r="K27" s="126">
        <f>main!U30</f>
        <v>-2571.6</v>
      </c>
      <c r="L27" s="126" t="str">
        <f>main!V30</f>
        <v> </v>
      </c>
    </row>
    <row r="28" spans="1:12" ht="15">
      <c r="A28" s="140" t="s">
        <v>19</v>
      </c>
      <c r="B28" s="223">
        <v>1142</v>
      </c>
      <c r="C28" s="302">
        <f>main!M31</f>
        <v>4302.5</v>
      </c>
      <c r="D28" s="302">
        <f>main!N31</f>
        <v>4266.2</v>
      </c>
      <c r="E28" s="302">
        <f>main!O31</f>
        <v>4545.700000000001</v>
      </c>
      <c r="F28" s="302">
        <f>main!P31</f>
        <v>4545.700000000001</v>
      </c>
      <c r="G28" s="302">
        <f>main!Q31</f>
        <v>0</v>
      </c>
      <c r="H28" s="302">
        <f>main!R31</f>
        <v>279.5000000000009</v>
      </c>
      <c r="I28" s="302">
        <f>main!S31</f>
        <v>106.55149782007409</v>
      </c>
      <c r="J28" s="126">
        <f>main!T31</f>
        <v>0</v>
      </c>
      <c r="K28" s="126">
        <f>main!U31</f>
        <v>4545.700000000001</v>
      </c>
      <c r="L28" s="126" t="str">
        <f>main!V31</f>
        <v> </v>
      </c>
    </row>
    <row r="29" spans="1:12" ht="15">
      <c r="A29" s="132" t="s">
        <v>4</v>
      </c>
      <c r="B29" s="44"/>
      <c r="C29" s="44"/>
      <c r="D29" s="303"/>
      <c r="E29" s="297"/>
      <c r="F29" s="297"/>
      <c r="G29" s="297"/>
      <c r="H29" s="297"/>
      <c r="I29" s="297"/>
      <c r="J29" s="126">
        <f>main!T32</f>
        <v>0</v>
      </c>
      <c r="K29" s="126">
        <f>main!U32</f>
        <v>0</v>
      </c>
      <c r="L29" s="126">
        <f>main!V32</f>
        <v>0</v>
      </c>
    </row>
    <row r="30" spans="1:12" ht="17.25" customHeight="1">
      <c r="A30" s="53" t="s">
        <v>288</v>
      </c>
      <c r="B30" s="44"/>
      <c r="C30" s="303">
        <f>main!M33</f>
        <v>627.7</v>
      </c>
      <c r="D30" s="303">
        <f>main!N33</f>
        <v>507.2</v>
      </c>
      <c r="E30" s="297">
        <f>main!O33</f>
        <v>531.1</v>
      </c>
      <c r="F30" s="297">
        <f>main!P33</f>
        <v>531.1</v>
      </c>
      <c r="G30" s="297">
        <f>main!Q33</f>
        <v>0</v>
      </c>
      <c r="H30" s="297">
        <f>main!R33</f>
        <v>23.900000000000034</v>
      </c>
      <c r="I30" s="297">
        <f>main!S33</f>
        <v>104.71214511041009</v>
      </c>
      <c r="J30" s="126"/>
      <c r="K30" s="126"/>
      <c r="L30" s="126"/>
    </row>
    <row r="31" spans="1:12" ht="16.5" customHeight="1">
      <c r="A31" s="53" t="s">
        <v>289</v>
      </c>
      <c r="B31" s="44"/>
      <c r="C31" s="303">
        <f>main!M34</f>
        <v>3899.2</v>
      </c>
      <c r="D31" s="303">
        <f>main!N34</f>
        <v>3924</v>
      </c>
      <c r="E31" s="297">
        <f>main!O34</f>
        <v>4181.6</v>
      </c>
      <c r="F31" s="297">
        <f>main!P34</f>
        <v>4181.6</v>
      </c>
      <c r="G31" s="297">
        <f>main!Q34</f>
        <v>0</v>
      </c>
      <c r="H31" s="297">
        <f>main!R34</f>
        <v>257.60000000000036</v>
      </c>
      <c r="I31" s="297">
        <f>main!S34</f>
        <v>106.56472986748217</v>
      </c>
      <c r="J31" s="126"/>
      <c r="K31" s="126"/>
      <c r="L31" s="126"/>
    </row>
    <row r="32" spans="1:12" ht="15" hidden="1">
      <c r="A32" s="53" t="s">
        <v>266</v>
      </c>
      <c r="B32" s="221">
        <v>11421</v>
      </c>
      <c r="C32" s="221"/>
      <c r="D32" s="303">
        <f>main!N35</f>
        <v>535.9</v>
      </c>
      <c r="E32" s="303">
        <f>main!O35</f>
        <v>22</v>
      </c>
      <c r="F32" s="303">
        <f>main!P35</f>
        <v>22</v>
      </c>
      <c r="G32" s="303">
        <f>main!Q35</f>
        <v>0</v>
      </c>
      <c r="H32" s="303">
        <f>main!R35</f>
        <v>-513.9</v>
      </c>
      <c r="I32" s="297">
        <f>main!S35</f>
        <v>4.105243515581265</v>
      </c>
      <c r="J32" s="126"/>
      <c r="K32" s="126"/>
      <c r="L32" s="126"/>
    </row>
    <row r="33" spans="1:12" ht="15" hidden="1">
      <c r="A33" s="53" t="s">
        <v>267</v>
      </c>
      <c r="B33" s="221">
        <v>11422</v>
      </c>
      <c r="C33" s="221"/>
      <c r="D33" s="303">
        <f>main!N36</f>
        <v>1326</v>
      </c>
      <c r="E33" s="303">
        <f>main!O36</f>
        <v>88</v>
      </c>
      <c r="F33" s="303">
        <f>main!P36</f>
        <v>88</v>
      </c>
      <c r="G33" s="303">
        <f>main!Q36</f>
        <v>0</v>
      </c>
      <c r="H33" s="303">
        <f>main!R36</f>
        <v>-1238</v>
      </c>
      <c r="I33" s="297">
        <f>main!S36</f>
        <v>6.636500754147813</v>
      </c>
      <c r="J33" s="126"/>
      <c r="K33" s="126"/>
      <c r="L33" s="126"/>
    </row>
    <row r="34" spans="1:12" ht="15" hidden="1">
      <c r="A34" s="53" t="s">
        <v>268</v>
      </c>
      <c r="B34" s="221">
        <v>11423</v>
      </c>
      <c r="C34" s="221"/>
      <c r="D34" s="303">
        <f>main!N37</f>
        <v>585</v>
      </c>
      <c r="E34" s="303">
        <f>main!O37</f>
        <v>34.4</v>
      </c>
      <c r="F34" s="303">
        <f>main!P37</f>
        <v>34.4</v>
      </c>
      <c r="G34" s="303">
        <f>main!Q37</f>
        <v>0</v>
      </c>
      <c r="H34" s="303">
        <f>main!R37</f>
        <v>-550.6</v>
      </c>
      <c r="I34" s="297">
        <f>main!S37</f>
        <v>5.88034188034188</v>
      </c>
      <c r="J34" s="126"/>
      <c r="K34" s="126"/>
      <c r="L34" s="126"/>
    </row>
    <row r="35" spans="1:12" ht="15" hidden="1">
      <c r="A35" s="53" t="s">
        <v>269</v>
      </c>
      <c r="B35" s="221">
        <v>11424</v>
      </c>
      <c r="C35" s="221"/>
      <c r="D35" s="303">
        <f>main!N38</f>
        <v>1427</v>
      </c>
      <c r="E35" s="303">
        <f>main!O38</f>
        <v>91.1</v>
      </c>
      <c r="F35" s="303">
        <f>main!P38</f>
        <v>91.1</v>
      </c>
      <c r="G35" s="303">
        <f>main!Q38</f>
        <v>0</v>
      </c>
      <c r="H35" s="303">
        <f>main!R38</f>
        <v>-1335.9</v>
      </c>
      <c r="I35" s="297">
        <f>main!S38</f>
        <v>6.384022424667133</v>
      </c>
      <c r="J35" s="126"/>
      <c r="K35" s="126"/>
      <c r="L35" s="126"/>
    </row>
    <row r="36" spans="1:12" ht="15" hidden="1">
      <c r="A36" s="53" t="s">
        <v>270</v>
      </c>
      <c r="B36" s="221">
        <v>11425</v>
      </c>
      <c r="C36" s="221"/>
      <c r="D36" s="303">
        <f>main!N39</f>
        <v>173.6</v>
      </c>
      <c r="E36" s="303">
        <f>main!O39</f>
        <v>12.6</v>
      </c>
      <c r="F36" s="303">
        <f>main!P39</f>
        <v>12.6</v>
      </c>
      <c r="G36" s="303">
        <f>main!Q39</f>
        <v>0</v>
      </c>
      <c r="H36" s="303">
        <f>main!R39</f>
        <v>-161</v>
      </c>
      <c r="I36" s="297">
        <f>main!S39</f>
        <v>7.258064516129033</v>
      </c>
      <c r="J36" s="126"/>
      <c r="K36" s="126"/>
      <c r="L36" s="126"/>
    </row>
    <row r="37" spans="1:12" ht="15" hidden="1">
      <c r="A37" s="53" t="s">
        <v>271</v>
      </c>
      <c r="B37" s="221">
        <v>11426</v>
      </c>
      <c r="C37" s="221"/>
      <c r="D37" s="303">
        <f>main!N40</f>
        <v>10.9</v>
      </c>
      <c r="E37" s="303">
        <f>main!O40</f>
        <v>0.7</v>
      </c>
      <c r="F37" s="303">
        <f>main!P40</f>
        <v>0.7</v>
      </c>
      <c r="G37" s="303">
        <f>main!Q40</f>
        <v>0</v>
      </c>
      <c r="H37" s="303">
        <f>main!R40</f>
        <v>-10.200000000000001</v>
      </c>
      <c r="I37" s="297">
        <f>main!S40</f>
        <v>6.422018348623852</v>
      </c>
      <c r="J37" s="126"/>
      <c r="K37" s="126"/>
      <c r="L37" s="126"/>
    </row>
    <row r="38" spans="1:12" ht="15" hidden="1">
      <c r="A38" s="53" t="s">
        <v>265</v>
      </c>
      <c r="B38" s="221">
        <v>11427</v>
      </c>
      <c r="C38" s="221"/>
      <c r="D38" s="303">
        <f>main!N41</f>
        <v>22</v>
      </c>
      <c r="E38" s="303">
        <f>main!O41</f>
        <v>1.6</v>
      </c>
      <c r="F38" s="303">
        <f>main!P41</f>
        <v>1.6</v>
      </c>
      <c r="G38" s="303">
        <f>main!Q41</f>
        <v>0</v>
      </c>
      <c r="H38" s="303">
        <f>main!R41</f>
        <v>-20.4</v>
      </c>
      <c r="I38" s="297">
        <f>main!S41</f>
        <v>7.272727272727273</v>
      </c>
      <c r="J38" s="126"/>
      <c r="K38" s="126"/>
      <c r="L38" s="126"/>
    </row>
    <row r="39" spans="1:12" ht="18" customHeight="1">
      <c r="A39" s="53" t="s">
        <v>20</v>
      </c>
      <c r="B39" s="221">
        <v>11429</v>
      </c>
      <c r="C39" s="303">
        <f>main!M42</f>
        <v>-224.4</v>
      </c>
      <c r="D39" s="303">
        <f>main!N42</f>
        <v>-165</v>
      </c>
      <c r="E39" s="303">
        <f>main!O42</f>
        <v>-167</v>
      </c>
      <c r="F39" s="303">
        <f>main!P42</f>
        <v>-167</v>
      </c>
      <c r="G39" s="303">
        <f>main!Q42</f>
        <v>0</v>
      </c>
      <c r="H39" s="303">
        <f>main!R42</f>
        <v>-2</v>
      </c>
      <c r="I39" s="303">
        <f>main!S42</f>
        <v>101.21212121212122</v>
      </c>
      <c r="J39" s="126"/>
      <c r="K39" s="126"/>
      <c r="L39" s="126"/>
    </row>
    <row r="40" spans="1:12" ht="15">
      <c r="A40" s="222" t="s">
        <v>257</v>
      </c>
      <c r="B40" s="223">
        <v>1144</v>
      </c>
      <c r="C40" s="296">
        <f>main!M43</f>
        <v>11.6</v>
      </c>
      <c r="D40" s="296">
        <f>main!N43</f>
        <v>11.6</v>
      </c>
      <c r="E40" s="296">
        <f>main!O43</f>
        <v>12.7</v>
      </c>
      <c r="F40" s="296">
        <f>main!P43</f>
        <v>12.7</v>
      </c>
      <c r="G40" s="296">
        <f>main!Q43</f>
        <v>0</v>
      </c>
      <c r="H40" s="296">
        <f>main!R43</f>
        <v>1.0999999999999996</v>
      </c>
      <c r="I40" s="296">
        <f>main!S43</f>
        <v>109.48275862068965</v>
      </c>
      <c r="J40" s="126">
        <f>main!T40</f>
        <v>0</v>
      </c>
      <c r="K40" s="126">
        <f>main!U40</f>
        <v>0.7</v>
      </c>
      <c r="L40" s="126" t="str">
        <f>main!V40</f>
        <v> </v>
      </c>
    </row>
    <row r="41" spans="1:12" ht="32.25" customHeight="1">
      <c r="A41" s="222" t="s">
        <v>258</v>
      </c>
      <c r="B41" s="223">
        <v>1145</v>
      </c>
      <c r="C41" s="296">
        <f>main!M44</f>
        <v>448.1</v>
      </c>
      <c r="D41" s="296">
        <f>main!N44</f>
        <v>458.5</v>
      </c>
      <c r="E41" s="296">
        <f>main!O44</f>
        <v>433.4</v>
      </c>
      <c r="F41" s="296">
        <f>main!P44</f>
        <v>433.4</v>
      </c>
      <c r="G41" s="296">
        <f>main!Q44</f>
        <v>0</v>
      </c>
      <c r="H41" s="296">
        <f>main!R44</f>
        <v>-25.100000000000023</v>
      </c>
      <c r="I41" s="296">
        <f>main!S44</f>
        <v>94.52562704471102</v>
      </c>
      <c r="J41" s="126">
        <f>main!T42</f>
        <v>0</v>
      </c>
      <c r="K41" s="126">
        <f>main!U42</f>
        <v>-167</v>
      </c>
      <c r="L41" s="126" t="str">
        <f>main!V42</f>
        <v> </v>
      </c>
    </row>
    <row r="42" spans="1:12" ht="15">
      <c r="A42" s="222" t="s">
        <v>259</v>
      </c>
      <c r="B42" s="223">
        <v>1146</v>
      </c>
      <c r="C42" s="296">
        <f>main!M45</f>
        <v>507.1</v>
      </c>
      <c r="D42" s="296">
        <f>main!N45</f>
        <v>496.9</v>
      </c>
      <c r="E42" s="296">
        <f>main!O45</f>
        <v>475.8</v>
      </c>
      <c r="F42" s="296">
        <f>main!P45</f>
        <v>475.8</v>
      </c>
      <c r="G42" s="296">
        <f>main!Q45</f>
        <v>0</v>
      </c>
      <c r="H42" s="296">
        <f>main!R45</f>
        <v>-21.099999999999966</v>
      </c>
      <c r="I42" s="296">
        <f>main!S45</f>
        <v>95.75367277118133</v>
      </c>
      <c r="J42" s="133" t="e">
        <f>main!#REF!</f>
        <v>#REF!</v>
      </c>
      <c r="K42" s="133" t="e">
        <f>main!#REF!</f>
        <v>#REF!</v>
      </c>
      <c r="L42" s="133" t="e">
        <f>main!#REF!</f>
        <v>#REF!</v>
      </c>
    </row>
    <row r="43" spans="1:12" ht="15">
      <c r="A43" s="69" t="s">
        <v>285</v>
      </c>
      <c r="B43" s="175">
        <v>115</v>
      </c>
      <c r="C43" s="304">
        <f>main!M46</f>
        <v>1287.6</v>
      </c>
      <c r="D43" s="304">
        <f>main!N46</f>
        <v>1427</v>
      </c>
      <c r="E43" s="304">
        <f>main!O46</f>
        <v>1451.8</v>
      </c>
      <c r="F43" s="304">
        <f>main!P46</f>
        <v>1451.8</v>
      </c>
      <c r="G43" s="304">
        <f>main!Q46</f>
        <v>0</v>
      </c>
      <c r="H43" s="304">
        <f>main!R46</f>
        <v>24.799999999999955</v>
      </c>
      <c r="I43" s="304">
        <f>main!S46</f>
        <v>101.73791170287316</v>
      </c>
      <c r="J43" s="126">
        <f>main!T46</f>
        <v>0</v>
      </c>
      <c r="K43" s="126">
        <f>main!U46</f>
        <v>1451.8</v>
      </c>
      <c r="L43" s="126" t="str">
        <f>main!V46</f>
        <v> </v>
      </c>
    </row>
    <row r="44" spans="1:12" ht="15" hidden="1">
      <c r="A44" s="224" t="s">
        <v>4</v>
      </c>
      <c r="B44" s="175"/>
      <c r="C44" s="175"/>
      <c r="D44" s="304">
        <f>main!N47</f>
        <v>0</v>
      </c>
      <c r="E44" s="304"/>
      <c r="F44" s="304"/>
      <c r="G44" s="304"/>
      <c r="H44" s="304"/>
      <c r="I44" s="304"/>
      <c r="J44" s="126"/>
      <c r="K44" s="126"/>
      <c r="L44" s="126"/>
    </row>
    <row r="45" spans="1:12" ht="15">
      <c r="A45" s="256" t="s">
        <v>260</v>
      </c>
      <c r="B45" s="173">
        <v>1151</v>
      </c>
      <c r="C45" s="305">
        <f>main!M48</f>
        <v>854.6</v>
      </c>
      <c r="D45" s="305">
        <f>main!N48</f>
        <v>972.6</v>
      </c>
      <c r="E45" s="305">
        <f>main!O48</f>
        <v>983.1</v>
      </c>
      <c r="F45" s="305">
        <f>main!P48</f>
        <v>983.1</v>
      </c>
      <c r="G45" s="305">
        <f>main!Q48</f>
        <v>0</v>
      </c>
      <c r="H45" s="305">
        <f>main!R48</f>
        <v>10.5</v>
      </c>
      <c r="I45" s="305">
        <f>main!S48</f>
        <v>101.07958050586059</v>
      </c>
      <c r="J45" s="126"/>
      <c r="K45" s="126"/>
      <c r="L45" s="126"/>
    </row>
    <row r="46" spans="1:12" ht="25.5">
      <c r="A46" s="256" t="s">
        <v>261</v>
      </c>
      <c r="B46" s="173">
        <v>1156</v>
      </c>
      <c r="C46" s="305">
        <f>main!M49</f>
        <v>433</v>
      </c>
      <c r="D46" s="305">
        <f>main!N49</f>
        <v>454.4</v>
      </c>
      <c r="E46" s="305">
        <f>main!O49</f>
        <v>468.7</v>
      </c>
      <c r="F46" s="305">
        <f>main!P49</f>
        <v>468.7</v>
      </c>
      <c r="G46" s="305">
        <f>main!Q49</f>
        <v>0</v>
      </c>
      <c r="H46" s="305">
        <f>main!R49</f>
        <v>14.300000000000011</v>
      </c>
      <c r="I46" s="305">
        <f>main!S49</f>
        <v>103.14700704225352</v>
      </c>
      <c r="J46" s="126"/>
      <c r="K46" s="126"/>
      <c r="L46" s="126"/>
    </row>
    <row r="47" spans="1:12" ht="15.75">
      <c r="A47" s="64" t="s">
        <v>67</v>
      </c>
      <c r="B47" s="141">
        <v>12</v>
      </c>
      <c r="C47" s="293">
        <f>main!M50</f>
        <v>13462.6</v>
      </c>
      <c r="D47" s="293">
        <f>main!N50</f>
        <v>13254.1</v>
      </c>
      <c r="E47" s="293">
        <f>main!O50</f>
        <v>13271.099999999999</v>
      </c>
      <c r="F47" s="293">
        <f>main!P50</f>
        <v>13271.099999999999</v>
      </c>
      <c r="G47" s="293">
        <f>main!Q50</f>
        <v>0</v>
      </c>
      <c r="H47" s="293">
        <f>main!R50</f>
        <v>16.99999999999818</v>
      </c>
      <c r="I47" s="293">
        <f>main!S50</f>
        <v>100.12826219811227</v>
      </c>
      <c r="J47" s="128">
        <f>main!T50</f>
        <v>0</v>
      </c>
      <c r="K47" s="128">
        <f>main!U50</f>
        <v>13271.099999999999</v>
      </c>
      <c r="L47" s="128" t="str">
        <f>main!V50</f>
        <v> </v>
      </c>
    </row>
    <row r="48" spans="1:12" ht="15">
      <c r="A48" s="62" t="s">
        <v>14</v>
      </c>
      <c r="B48" s="175">
        <v>121</v>
      </c>
      <c r="C48" s="294">
        <f>main!M51</f>
        <v>10202.6</v>
      </c>
      <c r="D48" s="294">
        <f>main!N51</f>
        <v>9994.1</v>
      </c>
      <c r="E48" s="294">
        <f>main!O51</f>
        <v>10030.9</v>
      </c>
      <c r="F48" s="294">
        <f>main!P51</f>
        <v>10030.9</v>
      </c>
      <c r="G48" s="294">
        <f>main!Q51</f>
        <v>0</v>
      </c>
      <c r="H48" s="294">
        <f>main!R51</f>
        <v>36.79999999999927</v>
      </c>
      <c r="I48" s="294">
        <f>main!S51</f>
        <v>100.36821724817642</v>
      </c>
      <c r="J48" s="126">
        <f>main!T51</f>
        <v>0</v>
      </c>
      <c r="K48" s="126">
        <f>main!U51</f>
        <v>10030.9</v>
      </c>
      <c r="L48" s="126" t="str">
        <f>main!V51</f>
        <v> </v>
      </c>
    </row>
    <row r="49" spans="1:12" ht="15">
      <c r="A49" s="62" t="s">
        <v>15</v>
      </c>
      <c r="B49" s="175">
        <v>122</v>
      </c>
      <c r="C49" s="294">
        <f>main!M52</f>
        <v>3260</v>
      </c>
      <c r="D49" s="294">
        <f>main!N52</f>
        <v>3260</v>
      </c>
      <c r="E49" s="294">
        <f>main!O52</f>
        <v>3240.2</v>
      </c>
      <c r="F49" s="294">
        <f>main!P52</f>
        <v>3240.2</v>
      </c>
      <c r="G49" s="294">
        <f>main!Q52</f>
        <v>0</v>
      </c>
      <c r="H49" s="294">
        <f>main!R52</f>
        <v>-19.800000000000182</v>
      </c>
      <c r="I49" s="294">
        <f>main!S52</f>
        <v>99.39263803680981</v>
      </c>
      <c r="J49" s="126">
        <f>main!T52</f>
        <v>0</v>
      </c>
      <c r="K49" s="126">
        <f>main!U52</f>
        <v>3240.2</v>
      </c>
      <c r="L49" s="126" t="str">
        <f>main!V52</f>
        <v> </v>
      </c>
    </row>
    <row r="50" spans="1:12" ht="15.75">
      <c r="A50" s="68" t="s">
        <v>54</v>
      </c>
      <c r="B50" s="137">
        <v>13</v>
      </c>
      <c r="C50" s="293">
        <f>main!M53</f>
        <v>3655.5</v>
      </c>
      <c r="D50" s="293">
        <f>main!N53</f>
        <v>2068.2</v>
      </c>
      <c r="E50" s="293">
        <f>main!O53</f>
        <v>1276.5</v>
      </c>
      <c r="F50" s="293">
        <f>main!P53</f>
        <v>952</v>
      </c>
      <c r="G50" s="293">
        <f>main!Q53</f>
        <v>324.5</v>
      </c>
      <c r="H50" s="293">
        <f>main!R53</f>
        <v>-791.6999999999998</v>
      </c>
      <c r="I50" s="293">
        <f>main!S53</f>
        <v>61.720336524514074</v>
      </c>
      <c r="J50" s="128">
        <f>main!T53</f>
        <v>0</v>
      </c>
      <c r="K50" s="128">
        <f>main!U53</f>
        <v>1276.5</v>
      </c>
      <c r="L50" s="128" t="str">
        <f>main!V53</f>
        <v> </v>
      </c>
    </row>
    <row r="51" spans="1:12" ht="15.75">
      <c r="A51" s="69" t="s">
        <v>55</v>
      </c>
      <c r="B51" s="175">
        <v>131</v>
      </c>
      <c r="C51" s="294">
        <f>main!M54</f>
        <v>246</v>
      </c>
      <c r="D51" s="294">
        <f>main!N54</f>
        <v>245.7</v>
      </c>
      <c r="E51" s="294">
        <f>main!O54</f>
        <v>110</v>
      </c>
      <c r="F51" s="294">
        <f>main!P54</f>
        <v>0</v>
      </c>
      <c r="G51" s="294">
        <f>main!Q54</f>
        <v>110</v>
      </c>
      <c r="H51" s="294">
        <f>main!R54</f>
        <v>-135.7</v>
      </c>
      <c r="I51" s="294">
        <f>main!S54</f>
        <v>44.77004477004477</v>
      </c>
      <c r="J51" s="127">
        <f>main!T54</f>
        <v>0</v>
      </c>
      <c r="K51" s="127">
        <f>main!U54</f>
        <v>110</v>
      </c>
      <c r="L51" s="127" t="str">
        <f>main!V54</f>
        <v> </v>
      </c>
    </row>
    <row r="52" spans="1:12" ht="15">
      <c r="A52" s="71" t="s">
        <v>61</v>
      </c>
      <c r="B52" s="175">
        <v>132</v>
      </c>
      <c r="C52" s="294">
        <f>main!M55</f>
        <v>3409.5</v>
      </c>
      <c r="D52" s="294">
        <f>main!N55</f>
        <v>1822.5</v>
      </c>
      <c r="E52" s="294">
        <f>main!O55</f>
        <v>1166.5</v>
      </c>
      <c r="F52" s="294">
        <f>main!P55</f>
        <v>952</v>
      </c>
      <c r="G52" s="294">
        <f>main!Q55</f>
        <v>214.5</v>
      </c>
      <c r="H52" s="294">
        <f>main!R55</f>
        <v>-656</v>
      </c>
      <c r="I52" s="294">
        <f>main!S55</f>
        <v>64.00548696844993</v>
      </c>
      <c r="J52" s="126">
        <f>main!T55</f>
        <v>0</v>
      </c>
      <c r="K52" s="126">
        <f>main!U55</f>
        <v>1166.5</v>
      </c>
      <c r="L52" s="126" t="str">
        <f>main!V55</f>
        <v> </v>
      </c>
    </row>
    <row r="53" spans="1:12" ht="15.75">
      <c r="A53" s="75" t="s">
        <v>50</v>
      </c>
      <c r="B53" s="137">
        <v>14</v>
      </c>
      <c r="C53" s="293">
        <f>main!M56</f>
        <v>1424.1</v>
      </c>
      <c r="D53" s="293">
        <f>main!N56</f>
        <v>1518.8</v>
      </c>
      <c r="E53" s="293">
        <f>main!O56</f>
        <v>1484.5000000000002</v>
      </c>
      <c r="F53" s="293">
        <f>main!P56</f>
        <v>1467.9000000000003</v>
      </c>
      <c r="G53" s="293">
        <f>main!Q56</f>
        <v>16.6</v>
      </c>
      <c r="H53" s="293">
        <f>main!R56</f>
        <v>-34.29999999999973</v>
      </c>
      <c r="I53" s="293">
        <f>main!S56</f>
        <v>97.74163813537004</v>
      </c>
      <c r="J53" s="128">
        <f>main!T56</f>
        <v>0</v>
      </c>
      <c r="K53" s="128">
        <f>main!U56</f>
        <v>1484.5000000000002</v>
      </c>
      <c r="L53" s="128" t="str">
        <f>main!V56</f>
        <v> </v>
      </c>
    </row>
    <row r="54" spans="1:12" ht="15">
      <c r="A54" s="69" t="s">
        <v>51</v>
      </c>
      <c r="B54" s="175">
        <v>141</v>
      </c>
      <c r="C54" s="294">
        <f>main!M57</f>
        <v>178.29999999999998</v>
      </c>
      <c r="D54" s="294">
        <f>main!N57</f>
        <v>219.5</v>
      </c>
      <c r="E54" s="294">
        <f>main!O57</f>
        <v>240.70000000000002</v>
      </c>
      <c r="F54" s="294">
        <f>main!P57</f>
        <v>236.60000000000002</v>
      </c>
      <c r="G54" s="294">
        <f>main!Q57</f>
        <v>4.1</v>
      </c>
      <c r="H54" s="294">
        <f>main!R57</f>
        <v>21.200000000000017</v>
      </c>
      <c r="I54" s="294">
        <f>main!S57</f>
        <v>109.65831435079727</v>
      </c>
      <c r="J54" s="126">
        <f>main!T57</f>
        <v>0</v>
      </c>
      <c r="K54" s="126">
        <f>main!U57</f>
        <v>240.70000000000002</v>
      </c>
      <c r="L54" s="126" t="str">
        <f>main!V57</f>
        <v> </v>
      </c>
    </row>
    <row r="55" spans="1:12" ht="15">
      <c r="A55" s="139" t="s">
        <v>272</v>
      </c>
      <c r="B55" s="173">
        <v>1411</v>
      </c>
      <c r="C55" s="295">
        <f>main!M59</f>
        <v>94.89999999999999</v>
      </c>
      <c r="D55" s="295">
        <f>main!N59</f>
        <v>95</v>
      </c>
      <c r="E55" s="295">
        <f>main!O59</f>
        <v>115.4</v>
      </c>
      <c r="F55" s="295">
        <f>main!P59</f>
        <v>111.30000000000001</v>
      </c>
      <c r="G55" s="295">
        <f>main!Q59</f>
        <v>4.1</v>
      </c>
      <c r="H55" s="295">
        <f>main!R59</f>
        <v>20.400000000000006</v>
      </c>
      <c r="I55" s="295">
        <f>main!S59</f>
        <v>121.47368421052632</v>
      </c>
      <c r="J55" s="126"/>
      <c r="K55" s="126"/>
      <c r="L55" s="126"/>
    </row>
    <row r="56" spans="1:12" ht="15">
      <c r="A56" s="139" t="s">
        <v>273</v>
      </c>
      <c r="B56" s="173">
        <v>1412</v>
      </c>
      <c r="C56" s="295">
        <f>main!M60</f>
        <v>83.4</v>
      </c>
      <c r="D56" s="295">
        <f>main!N60</f>
        <v>123.4</v>
      </c>
      <c r="E56" s="295">
        <f>main!O60</f>
        <v>124.4</v>
      </c>
      <c r="F56" s="295">
        <f>main!P60</f>
        <v>124.4</v>
      </c>
      <c r="G56" s="295">
        <f>main!Q60</f>
        <v>0</v>
      </c>
      <c r="H56" s="295">
        <f>main!R60</f>
        <v>1</v>
      </c>
      <c r="I56" s="295">
        <f>main!S60</f>
        <v>100.81037277147489</v>
      </c>
      <c r="J56" s="126"/>
      <c r="K56" s="126"/>
      <c r="L56" s="126"/>
    </row>
    <row r="57" spans="1:12" ht="15">
      <c r="A57" s="139" t="s">
        <v>304</v>
      </c>
      <c r="B57" s="173">
        <v>1415</v>
      </c>
      <c r="C57" s="295">
        <f>main!M61</f>
        <v>0</v>
      </c>
      <c r="D57" s="295">
        <f>main!N61</f>
        <v>1.1</v>
      </c>
      <c r="E57" s="295">
        <f>main!O61</f>
        <v>0.9</v>
      </c>
      <c r="F57" s="295">
        <f>main!P61</f>
        <v>0.9</v>
      </c>
      <c r="G57" s="295">
        <f>main!Q61</f>
        <v>0</v>
      </c>
      <c r="H57" s="295">
        <f>main!R61</f>
        <v>-0.20000000000000007</v>
      </c>
      <c r="I57" s="295">
        <f>main!S61</f>
        <v>81.81818181818181</v>
      </c>
      <c r="J57" s="126"/>
      <c r="K57" s="126"/>
      <c r="L57" s="126"/>
    </row>
    <row r="58" spans="1:12" ht="15">
      <c r="A58" s="69" t="s">
        <v>63</v>
      </c>
      <c r="B58" s="175">
        <v>142</v>
      </c>
      <c r="C58" s="294">
        <f>main!M62</f>
        <v>1017.6</v>
      </c>
      <c r="D58" s="294">
        <f>main!N62</f>
        <v>1044.4</v>
      </c>
      <c r="E58" s="294">
        <f>main!O62</f>
        <v>1014.4</v>
      </c>
      <c r="F58" s="294">
        <f>main!P62</f>
        <v>1014.4</v>
      </c>
      <c r="G58" s="294">
        <f>main!Q62</f>
        <v>0</v>
      </c>
      <c r="H58" s="294">
        <f>main!R62</f>
        <v>-30.000000000000114</v>
      </c>
      <c r="I58" s="294">
        <f>main!S62</f>
        <v>97.12753734201455</v>
      </c>
      <c r="J58" s="126">
        <f>main!T62</f>
        <v>0</v>
      </c>
      <c r="K58" s="126">
        <f>main!U62</f>
        <v>1014.4</v>
      </c>
      <c r="L58" s="126" t="str">
        <f>main!V62</f>
        <v> </v>
      </c>
    </row>
    <row r="59" spans="1:12" ht="15">
      <c r="A59" s="139" t="s">
        <v>274</v>
      </c>
      <c r="B59" s="173">
        <v>1422</v>
      </c>
      <c r="C59" s="295">
        <f>main!M64</f>
        <v>276.6</v>
      </c>
      <c r="D59" s="295">
        <f>main!N64</f>
        <v>283.1</v>
      </c>
      <c r="E59" s="295">
        <f>main!O64</f>
        <v>296.4</v>
      </c>
      <c r="F59" s="295">
        <f>main!P64</f>
        <v>296.4</v>
      </c>
      <c r="G59" s="295">
        <f>main!Q64</f>
        <v>0</v>
      </c>
      <c r="H59" s="295">
        <f>main!R64</f>
        <v>13.299999999999955</v>
      </c>
      <c r="I59" s="295">
        <f>main!S64</f>
        <v>104.69798657718118</v>
      </c>
      <c r="J59" s="126"/>
      <c r="K59" s="126"/>
      <c r="L59" s="126"/>
    </row>
    <row r="60" spans="1:12" ht="25.5">
      <c r="A60" s="139" t="s">
        <v>275</v>
      </c>
      <c r="B60" s="173">
        <v>1423</v>
      </c>
      <c r="C60" s="173"/>
      <c r="D60" s="295">
        <f>main!N65</f>
        <v>761.3</v>
      </c>
      <c r="E60" s="295">
        <f>main!O65</f>
        <v>718</v>
      </c>
      <c r="F60" s="295">
        <f>main!P65</f>
        <v>718</v>
      </c>
      <c r="G60" s="295">
        <f>main!Q65</f>
        <v>0</v>
      </c>
      <c r="H60" s="295">
        <f>main!R65</f>
        <v>-43.299999999999955</v>
      </c>
      <c r="I60" s="295">
        <f>main!S65</f>
        <v>94.31236043609616</v>
      </c>
      <c r="J60" s="126"/>
      <c r="K60" s="126"/>
      <c r="L60" s="126"/>
    </row>
    <row r="61" spans="1:12" ht="15">
      <c r="A61" s="69" t="s">
        <v>62</v>
      </c>
      <c r="B61" s="175">
        <v>143</v>
      </c>
      <c r="C61" s="294">
        <f>main!M66</f>
        <v>163</v>
      </c>
      <c r="D61" s="294">
        <f>main!N66</f>
        <v>184.79999999999998</v>
      </c>
      <c r="E61" s="294">
        <f>main!O66</f>
        <v>175.79999999999998</v>
      </c>
      <c r="F61" s="294">
        <f>main!P66</f>
        <v>175.79999999999998</v>
      </c>
      <c r="G61" s="294">
        <f>main!Q66</f>
        <v>0</v>
      </c>
      <c r="H61" s="294">
        <f>main!R66</f>
        <v>-9</v>
      </c>
      <c r="I61" s="294">
        <f>main!S66</f>
        <v>95.12987012987013</v>
      </c>
      <c r="J61" s="126">
        <f>main!T66</f>
        <v>0</v>
      </c>
      <c r="K61" s="126">
        <f>main!U66</f>
        <v>175.79999999999998</v>
      </c>
      <c r="L61" s="126" t="str">
        <f>main!V66</f>
        <v> </v>
      </c>
    </row>
    <row r="62" spans="1:12" ht="15">
      <c r="A62" s="69" t="s">
        <v>52</v>
      </c>
      <c r="B62" s="175">
        <v>144</v>
      </c>
      <c r="C62" s="294">
        <f>main!M67</f>
        <v>26.7</v>
      </c>
      <c r="D62" s="294">
        <f>main!N67</f>
        <v>32.5</v>
      </c>
      <c r="E62" s="294">
        <f>main!O67</f>
        <v>30.2</v>
      </c>
      <c r="F62" s="294">
        <f>main!P67</f>
        <v>30.2</v>
      </c>
      <c r="G62" s="294">
        <f>main!Q67</f>
        <v>0</v>
      </c>
      <c r="H62" s="294">
        <f>main!R67</f>
        <v>-2.3000000000000007</v>
      </c>
      <c r="I62" s="294">
        <f>main!S67</f>
        <v>92.92307692307692</v>
      </c>
      <c r="J62" s="126">
        <f>main!T67</f>
        <v>0</v>
      </c>
      <c r="K62" s="126">
        <f>main!U67</f>
        <v>30.2</v>
      </c>
      <c r="L62" s="126" t="str">
        <f>main!V67</f>
        <v> </v>
      </c>
    </row>
    <row r="63" spans="1:12" ht="15">
      <c r="A63" s="69" t="s">
        <v>53</v>
      </c>
      <c r="B63" s="175">
        <v>145</v>
      </c>
      <c r="C63" s="294">
        <f>main!M68</f>
        <v>38.5</v>
      </c>
      <c r="D63" s="294">
        <f>main!N68</f>
        <v>37.6</v>
      </c>
      <c r="E63" s="294">
        <f>main!O68</f>
        <v>23.4</v>
      </c>
      <c r="F63" s="294">
        <f>main!P68</f>
        <v>10.899999999999999</v>
      </c>
      <c r="G63" s="294">
        <f>main!Q68</f>
        <v>12.5</v>
      </c>
      <c r="H63" s="294">
        <f>main!R68</f>
        <v>-14.200000000000003</v>
      </c>
      <c r="I63" s="294">
        <f>main!S68</f>
        <v>62.23404255319148</v>
      </c>
      <c r="J63" s="126">
        <f>main!T68</f>
        <v>0</v>
      </c>
      <c r="K63" s="126">
        <f>main!U68</f>
        <v>23.4</v>
      </c>
      <c r="L63" s="126" t="str">
        <f>main!V68</f>
        <v> </v>
      </c>
    </row>
    <row r="64" spans="1:12" ht="18.75" customHeight="1">
      <c r="A64" s="49" t="s">
        <v>56</v>
      </c>
      <c r="B64" s="137">
        <v>19</v>
      </c>
      <c r="C64" s="298">
        <f>BCC!C65</f>
        <v>0</v>
      </c>
      <c r="D64" s="298">
        <f>BCC!D65</f>
        <v>10</v>
      </c>
      <c r="E64" s="298">
        <f>BCC!E65</f>
        <v>11.1</v>
      </c>
      <c r="F64" s="298">
        <f>BCC!F65</f>
        <v>0</v>
      </c>
      <c r="G64" s="298">
        <f>BCC!G65</f>
        <v>11.1</v>
      </c>
      <c r="H64" s="298">
        <f>BCC!H65</f>
        <v>1.0999999999999996</v>
      </c>
      <c r="I64" s="298">
        <f>BCC!I65</f>
        <v>110.99999999999999</v>
      </c>
      <c r="J64" s="126"/>
      <c r="K64" s="126"/>
      <c r="L64" s="126"/>
    </row>
    <row r="65" spans="1:12" ht="18" customHeight="1">
      <c r="A65" s="134" t="s">
        <v>57</v>
      </c>
      <c r="B65" s="138">
        <v>191</v>
      </c>
      <c r="C65" s="294">
        <f>main!M71</f>
        <v>0</v>
      </c>
      <c r="D65" s="294">
        <f>main!N71</f>
        <v>10</v>
      </c>
      <c r="E65" s="294">
        <f>main!O71</f>
        <v>11.1</v>
      </c>
      <c r="F65" s="294">
        <f>main!P71</f>
        <v>0</v>
      </c>
      <c r="G65" s="294">
        <f>main!Q71</f>
        <v>11.1</v>
      </c>
      <c r="H65" s="294">
        <f>main!R71</f>
        <v>1.0999999999999996</v>
      </c>
      <c r="I65" s="294">
        <f>main!S71</f>
        <v>110.99999999999999</v>
      </c>
      <c r="J65" s="126"/>
      <c r="K65" s="126"/>
      <c r="L65" s="126"/>
    </row>
    <row r="66" spans="1:12" ht="17.25">
      <c r="A66" s="318" t="s">
        <v>65</v>
      </c>
      <c r="B66" s="324" t="s">
        <v>64</v>
      </c>
      <c r="C66" s="320">
        <f>main!M77</f>
        <v>49066.200000000004</v>
      </c>
      <c r="D66" s="320">
        <f>main!N77</f>
        <v>47135.399999999994</v>
      </c>
      <c r="E66" s="320">
        <f>main!O77</f>
        <v>45394.100000000006</v>
      </c>
      <c r="F66" s="320">
        <f>main!P77</f>
        <v>43805.9</v>
      </c>
      <c r="G66" s="320">
        <f>main!Q77</f>
        <v>1588.2</v>
      </c>
      <c r="H66" s="320">
        <f>main!R77</f>
        <v>-1741.2999999999884</v>
      </c>
      <c r="I66" s="320">
        <f>main!S77</f>
        <v>96.30574896998861</v>
      </c>
      <c r="J66" s="127">
        <f>main!T77</f>
        <v>0</v>
      </c>
      <c r="K66" s="127">
        <f>main!U77</f>
        <v>45394.100000000006</v>
      </c>
      <c r="L66" s="127" t="str">
        <f>main!V77</f>
        <v> </v>
      </c>
    </row>
    <row r="67" spans="1:12" ht="14.25" customHeight="1">
      <c r="A67" s="360" t="s">
        <v>302</v>
      </c>
      <c r="B67" s="357"/>
      <c r="C67" s="357"/>
      <c r="D67" s="358"/>
      <c r="E67" s="358"/>
      <c r="F67" s="358"/>
      <c r="G67" s="358"/>
      <c r="H67" s="358"/>
      <c r="I67" s="358"/>
      <c r="J67" s="127"/>
      <c r="K67" s="127"/>
      <c r="L67" s="127"/>
    </row>
    <row r="68" spans="1:12" ht="16.5" customHeight="1">
      <c r="A68" s="258" t="s">
        <v>72</v>
      </c>
      <c r="B68" s="349" t="s">
        <v>70</v>
      </c>
      <c r="C68" s="350">
        <f>main!M108</f>
        <v>5698.5</v>
      </c>
      <c r="D68" s="350">
        <f>main!N108</f>
        <v>5577.4</v>
      </c>
      <c r="E68" s="350">
        <f>main!O108</f>
        <v>5278.2</v>
      </c>
      <c r="F68" s="350">
        <f>main!P108</f>
        <v>5138.5</v>
      </c>
      <c r="G68" s="350">
        <f>main!Q108</f>
        <v>139.7</v>
      </c>
      <c r="H68" s="350">
        <f>main!R108</f>
        <v>-299.1999999999998</v>
      </c>
      <c r="I68" s="350">
        <f>main!S108</f>
        <v>94.63549324057806</v>
      </c>
      <c r="J68" s="126">
        <f>main!T108</f>
        <v>0</v>
      </c>
      <c r="K68" s="126">
        <f>main!U108</f>
        <v>5278.2</v>
      </c>
      <c r="L68" s="126" t="str">
        <f>main!V108</f>
        <v> </v>
      </c>
    </row>
    <row r="69" spans="1:12" s="348" customFormat="1" ht="12.75">
      <c r="A69" s="351" t="s">
        <v>217</v>
      </c>
      <c r="B69" s="353" t="s">
        <v>214</v>
      </c>
      <c r="C69" s="352">
        <f>main!M109</f>
        <v>1288.6</v>
      </c>
      <c r="D69" s="352">
        <f>main!N109</f>
        <v>1312.3</v>
      </c>
      <c r="E69" s="352">
        <f>main!O109</f>
        <v>1311</v>
      </c>
      <c r="F69" s="352">
        <f>main!P109</f>
        <v>1311</v>
      </c>
      <c r="G69" s="352">
        <f>main!Q109</f>
        <v>0</v>
      </c>
      <c r="H69" s="352">
        <f>main!R109</f>
        <v>-1.2999999999999545</v>
      </c>
      <c r="I69" s="352">
        <f>main!S109</f>
        <v>99.90093728568164</v>
      </c>
      <c r="J69" s="133">
        <f>main!T109</f>
        <v>0</v>
      </c>
      <c r="K69" s="133">
        <f>main!U109</f>
        <v>1311</v>
      </c>
      <c r="L69" s="133" t="str">
        <f>main!V109</f>
        <v> </v>
      </c>
    </row>
    <row r="70" spans="1:12" ht="15.75">
      <c r="A70" s="258" t="s">
        <v>73</v>
      </c>
      <c r="B70" s="349" t="s">
        <v>71</v>
      </c>
      <c r="C70" s="350">
        <f>main!M110</f>
        <v>582.1</v>
      </c>
      <c r="D70" s="350">
        <f>main!N110</f>
        <v>547.5</v>
      </c>
      <c r="E70" s="350">
        <f>main!O110</f>
        <v>539.5</v>
      </c>
      <c r="F70" s="350">
        <f>main!P110</f>
        <v>534.9</v>
      </c>
      <c r="G70" s="350">
        <f>main!Q110</f>
        <v>4.6</v>
      </c>
      <c r="H70" s="350">
        <f>main!R110</f>
        <v>-8</v>
      </c>
      <c r="I70" s="350">
        <f>main!S110</f>
        <v>98.53881278538813</v>
      </c>
      <c r="J70" s="126">
        <f>main!T110</f>
        <v>0</v>
      </c>
      <c r="K70" s="126">
        <f>main!U110</f>
        <v>539.5</v>
      </c>
      <c r="L70" s="126" t="str">
        <f>main!V110</f>
        <v> </v>
      </c>
    </row>
    <row r="71" spans="1:12" s="348" customFormat="1" ht="12.75" hidden="1">
      <c r="A71" s="351" t="s">
        <v>217</v>
      </c>
      <c r="B71" s="353" t="s">
        <v>214</v>
      </c>
      <c r="C71" s="353"/>
      <c r="D71" s="352">
        <f>main!N111</f>
        <v>0</v>
      </c>
      <c r="E71" s="352">
        <f>main!O111</f>
        <v>0</v>
      </c>
      <c r="F71" s="352">
        <f>main!P111</f>
        <v>0</v>
      </c>
      <c r="G71" s="352">
        <f>main!Q111</f>
        <v>0</v>
      </c>
      <c r="H71" s="352">
        <f>main!R111</f>
        <v>0</v>
      </c>
      <c r="I71" s="352" t="str">
        <f>main!S111</f>
        <v> </v>
      </c>
      <c r="J71" s="133">
        <f>main!T111</f>
        <v>0</v>
      </c>
      <c r="K71" s="133">
        <f>main!U111</f>
        <v>0</v>
      </c>
      <c r="L71" s="133" t="str">
        <f>main!V111</f>
        <v> </v>
      </c>
    </row>
    <row r="72" spans="1:12" ht="15.75">
      <c r="A72" s="258" t="s">
        <v>74</v>
      </c>
      <c r="B72" s="349" t="s">
        <v>75</v>
      </c>
      <c r="C72" s="350">
        <f>main!M112</f>
        <v>3562.4</v>
      </c>
      <c r="D72" s="350">
        <f>main!N112</f>
        <v>3423.3</v>
      </c>
      <c r="E72" s="350">
        <f>main!O112</f>
        <v>3338.7</v>
      </c>
      <c r="F72" s="350">
        <f>main!P112</f>
        <v>3247.1</v>
      </c>
      <c r="G72" s="350">
        <f>main!Q112</f>
        <v>91.6</v>
      </c>
      <c r="H72" s="350">
        <f>main!R112</f>
        <v>-84.60000000000036</v>
      </c>
      <c r="I72" s="350">
        <f>main!S112</f>
        <v>97.52870037682936</v>
      </c>
      <c r="J72" s="126">
        <f>main!T112</f>
        <v>0</v>
      </c>
      <c r="K72" s="126">
        <f>main!U112</f>
        <v>3338.7</v>
      </c>
      <c r="L72" s="126" t="str">
        <f>main!V112</f>
        <v> </v>
      </c>
    </row>
    <row r="73" spans="1:12" s="348" customFormat="1" ht="12.75" hidden="1">
      <c r="A73" s="351" t="s">
        <v>217</v>
      </c>
      <c r="B73" s="353" t="s">
        <v>214</v>
      </c>
      <c r="C73" s="353"/>
      <c r="D73" s="352">
        <f>main!N113</f>
        <v>0</v>
      </c>
      <c r="E73" s="352">
        <f>main!O113</f>
        <v>0</v>
      </c>
      <c r="F73" s="352">
        <f>main!P113</f>
        <v>0</v>
      </c>
      <c r="G73" s="352">
        <f>main!Q113</f>
        <v>0</v>
      </c>
      <c r="H73" s="352">
        <f>main!R113</f>
        <v>0</v>
      </c>
      <c r="I73" s="352" t="str">
        <f>main!S113</f>
        <v> </v>
      </c>
      <c r="J73" s="133">
        <f>main!T113</f>
        <v>0</v>
      </c>
      <c r="K73" s="133">
        <f>main!U113</f>
        <v>0</v>
      </c>
      <c r="L73" s="133" t="str">
        <f>main!V113</f>
        <v> </v>
      </c>
    </row>
    <row r="74" spans="1:12" ht="15.75">
      <c r="A74" s="258" t="s">
        <v>69</v>
      </c>
      <c r="B74" s="349" t="s">
        <v>76</v>
      </c>
      <c r="C74" s="350">
        <f>main!M114</f>
        <v>5607.5</v>
      </c>
      <c r="D74" s="350">
        <f>main!N114</f>
        <v>4488.4</v>
      </c>
      <c r="E74" s="350">
        <f>main!O114</f>
        <v>3773.4</v>
      </c>
      <c r="F74" s="350">
        <f>main!P114</f>
        <v>2780</v>
      </c>
      <c r="G74" s="350">
        <f>main!Q114</f>
        <v>993.4</v>
      </c>
      <c r="H74" s="350">
        <f>main!R114</f>
        <v>-714.9999999999995</v>
      </c>
      <c r="I74" s="350">
        <f>main!S114</f>
        <v>84.07004723286695</v>
      </c>
      <c r="J74" s="126">
        <f>main!T114</f>
        <v>0</v>
      </c>
      <c r="K74" s="126">
        <f>main!U114</f>
        <v>3773.4</v>
      </c>
      <c r="L74" s="126" t="str">
        <f>main!V114</f>
        <v> </v>
      </c>
    </row>
    <row r="75" spans="1:12" s="348" customFormat="1" ht="12.75" hidden="1">
      <c r="A75" s="351" t="s">
        <v>217</v>
      </c>
      <c r="B75" s="353" t="s">
        <v>214</v>
      </c>
      <c r="C75" s="353"/>
      <c r="D75" s="352">
        <f>main!N115</f>
        <v>15.3</v>
      </c>
      <c r="E75" s="352">
        <f>main!O115</f>
        <v>15.3</v>
      </c>
      <c r="F75" s="352">
        <f>main!P115</f>
        <v>15.3</v>
      </c>
      <c r="G75" s="352">
        <f>main!Q115</f>
        <v>0</v>
      </c>
      <c r="H75" s="352">
        <f>main!R115</f>
        <v>0</v>
      </c>
      <c r="I75" s="352">
        <f>main!S115</f>
        <v>100</v>
      </c>
      <c r="J75" s="133">
        <f>main!T115</f>
        <v>0</v>
      </c>
      <c r="K75" s="133">
        <f>main!U115</f>
        <v>15.3</v>
      </c>
      <c r="L75" s="133" t="str">
        <f>main!V115</f>
        <v> </v>
      </c>
    </row>
    <row r="76" spans="1:12" ht="15.75">
      <c r="A76" s="258" t="s">
        <v>78</v>
      </c>
      <c r="B76" s="349" t="s">
        <v>77</v>
      </c>
      <c r="C76" s="350">
        <f>main!M116</f>
        <v>259.8</v>
      </c>
      <c r="D76" s="350">
        <f>main!N116</f>
        <v>197.3</v>
      </c>
      <c r="E76" s="350">
        <f>main!O116</f>
        <v>162.2</v>
      </c>
      <c r="F76" s="350">
        <f>main!P116</f>
        <v>112.1</v>
      </c>
      <c r="G76" s="350">
        <f>main!Q116</f>
        <v>50.1</v>
      </c>
      <c r="H76" s="350">
        <f>main!R116</f>
        <v>-35.10000000000002</v>
      </c>
      <c r="I76" s="350">
        <f>main!S116</f>
        <v>82.20983274201721</v>
      </c>
      <c r="J76" s="126">
        <f>main!T116</f>
        <v>0</v>
      </c>
      <c r="K76" s="126">
        <f>main!U116</f>
        <v>162.2</v>
      </c>
      <c r="L76" s="126" t="str">
        <f>main!V116</f>
        <v> </v>
      </c>
    </row>
    <row r="77" spans="1:12" s="348" customFormat="1" ht="12.75">
      <c r="A77" s="351" t="s">
        <v>217</v>
      </c>
      <c r="B77" s="353" t="s">
        <v>214</v>
      </c>
      <c r="C77" s="352">
        <f>main!M117</f>
        <v>1</v>
      </c>
      <c r="D77" s="352">
        <f>main!N117</f>
        <v>32.1</v>
      </c>
      <c r="E77" s="352">
        <f>main!O117</f>
        <v>20.2</v>
      </c>
      <c r="F77" s="352">
        <f>main!P117</f>
        <v>20.2</v>
      </c>
      <c r="G77" s="352">
        <f>main!Q117</f>
        <v>0</v>
      </c>
      <c r="H77" s="352">
        <f>main!R117</f>
        <v>-11.900000000000002</v>
      </c>
      <c r="I77" s="352">
        <f>main!S117</f>
        <v>62.928348909657316</v>
      </c>
      <c r="J77" s="133">
        <f>main!T117</f>
        <v>0</v>
      </c>
      <c r="K77" s="133">
        <f>main!U117</f>
        <v>20.2</v>
      </c>
      <c r="L77" s="133" t="str">
        <f>main!V117</f>
        <v> </v>
      </c>
    </row>
    <row r="78" spans="1:12" ht="15.75">
      <c r="A78" s="258" t="s">
        <v>80</v>
      </c>
      <c r="B78" s="349" t="s">
        <v>79</v>
      </c>
      <c r="C78" s="350">
        <f>main!M118</f>
        <v>484.8</v>
      </c>
      <c r="D78" s="350">
        <f>main!N118</f>
        <v>443.9</v>
      </c>
      <c r="E78" s="350">
        <f>main!O118</f>
        <v>379.7</v>
      </c>
      <c r="F78" s="350">
        <f>main!P118</f>
        <v>265.4</v>
      </c>
      <c r="G78" s="350">
        <f>main!Q118</f>
        <v>114.3</v>
      </c>
      <c r="H78" s="350">
        <f>main!R118</f>
        <v>-64.19999999999999</v>
      </c>
      <c r="I78" s="350">
        <f>main!S118</f>
        <v>85.53728317188556</v>
      </c>
      <c r="J78" s="126">
        <f>main!T118</f>
        <v>0</v>
      </c>
      <c r="K78" s="126">
        <f>main!U118</f>
        <v>379.7</v>
      </c>
      <c r="L78" s="126" t="str">
        <f>main!V118</f>
        <v> </v>
      </c>
    </row>
    <row r="79" spans="1:12" s="348" customFormat="1" ht="12.75" hidden="1">
      <c r="A79" s="351" t="s">
        <v>217</v>
      </c>
      <c r="B79" s="353" t="s">
        <v>214</v>
      </c>
      <c r="C79" s="353"/>
      <c r="D79" s="352">
        <f>main!N119</f>
        <v>250.2</v>
      </c>
      <c r="E79" s="352">
        <f>main!O119</f>
        <v>240.9</v>
      </c>
      <c r="F79" s="352">
        <f>main!P119</f>
        <v>240.9</v>
      </c>
      <c r="G79" s="352">
        <f>main!Q119</f>
        <v>0</v>
      </c>
      <c r="H79" s="352">
        <f>main!R119</f>
        <v>-9.299999999999983</v>
      </c>
      <c r="I79" s="352">
        <f>main!S119</f>
        <v>96.28297362110312</v>
      </c>
      <c r="J79" s="133">
        <f>main!T119</f>
        <v>0</v>
      </c>
      <c r="K79" s="133">
        <f>main!U119</f>
        <v>240.9</v>
      </c>
      <c r="L79" s="133" t="str">
        <f>main!V119</f>
        <v> </v>
      </c>
    </row>
    <row r="80" spans="1:12" ht="15.75">
      <c r="A80" s="258" t="s">
        <v>81</v>
      </c>
      <c r="B80" s="349" t="s">
        <v>82</v>
      </c>
      <c r="C80" s="350">
        <f>main!M120</f>
        <v>6674.800000000001</v>
      </c>
      <c r="D80" s="350">
        <f>main!N120</f>
        <v>6600.099999999999</v>
      </c>
      <c r="E80" s="350">
        <f>main!O120</f>
        <v>6428.2</v>
      </c>
      <c r="F80" s="350">
        <f>main!P120</f>
        <v>6346.500000000001</v>
      </c>
      <c r="G80" s="350">
        <f>main!Q120</f>
        <v>81.7</v>
      </c>
      <c r="H80" s="350">
        <f>main!R120</f>
        <v>-171.89999999999964</v>
      </c>
      <c r="I80" s="350">
        <f>main!S120</f>
        <v>97.39549400766656</v>
      </c>
      <c r="J80" s="126">
        <f>main!T120</f>
        <v>0</v>
      </c>
      <c r="K80" s="126">
        <f>main!U120</f>
        <v>6428.2</v>
      </c>
      <c r="L80" s="126" t="str">
        <f>main!V120</f>
        <v> </v>
      </c>
    </row>
    <row r="81" spans="1:12" s="348" customFormat="1" ht="12.75" hidden="1">
      <c r="A81" s="351" t="s">
        <v>217</v>
      </c>
      <c r="B81" s="353" t="s">
        <v>214</v>
      </c>
      <c r="C81" s="353"/>
      <c r="D81" s="352">
        <f>main!N121</f>
        <v>0</v>
      </c>
      <c r="E81" s="352">
        <f>main!O121</f>
        <v>0</v>
      </c>
      <c r="F81" s="352">
        <f>main!P121</f>
        <v>0</v>
      </c>
      <c r="G81" s="352">
        <f>main!Q121</f>
        <v>0</v>
      </c>
      <c r="H81" s="352">
        <f>main!R121</f>
        <v>0</v>
      </c>
      <c r="I81" s="352" t="str">
        <f>main!S121</f>
        <v> </v>
      </c>
      <c r="J81" s="133">
        <f>main!T121</f>
        <v>0</v>
      </c>
      <c r="K81" s="133">
        <f>main!U121</f>
        <v>0</v>
      </c>
      <c r="L81" s="133" t="str">
        <f>main!V121</f>
        <v> </v>
      </c>
    </row>
    <row r="82" spans="1:12" ht="15.75">
      <c r="A82" s="258" t="s">
        <v>84</v>
      </c>
      <c r="B82" s="349" t="s">
        <v>83</v>
      </c>
      <c r="C82" s="350">
        <f>main!M123</f>
        <v>682.9</v>
      </c>
      <c r="D82" s="350">
        <f>main!N123</f>
        <v>662.5</v>
      </c>
      <c r="E82" s="350">
        <f>main!O123</f>
        <v>629.7</v>
      </c>
      <c r="F82" s="350">
        <f>main!P123</f>
        <v>629.7</v>
      </c>
      <c r="G82" s="350">
        <f>main!Q123</f>
        <v>0</v>
      </c>
      <c r="H82" s="350">
        <f>main!R123</f>
        <v>-32.799999999999955</v>
      </c>
      <c r="I82" s="350">
        <f>main!S123</f>
        <v>95.0490566037736</v>
      </c>
      <c r="J82" s="126">
        <f>main!T123</f>
        <v>0</v>
      </c>
      <c r="K82" s="126">
        <f>main!U123</f>
        <v>629.7</v>
      </c>
      <c r="L82" s="126" t="str">
        <f>main!V123</f>
        <v> </v>
      </c>
    </row>
    <row r="83" spans="1:12" s="348" customFormat="1" ht="12.75">
      <c r="A83" s="351" t="s">
        <v>217</v>
      </c>
      <c r="B83" s="353" t="s">
        <v>214</v>
      </c>
      <c r="C83" s="352">
        <f>main!M124</f>
        <v>154.2</v>
      </c>
      <c r="D83" s="352">
        <f>main!N124</f>
        <v>154.2</v>
      </c>
      <c r="E83" s="352">
        <f>main!O124</f>
        <v>154.2</v>
      </c>
      <c r="F83" s="352">
        <f>main!P124</f>
        <v>154.2</v>
      </c>
      <c r="G83" s="352">
        <f>main!Q124</f>
        <v>0</v>
      </c>
      <c r="H83" s="352">
        <f>main!R124</f>
        <v>0</v>
      </c>
      <c r="I83" s="352">
        <f>main!S124</f>
        <v>100</v>
      </c>
      <c r="J83" s="133">
        <f>main!T124</f>
        <v>0</v>
      </c>
      <c r="K83" s="133">
        <f>main!U124</f>
        <v>154.2</v>
      </c>
      <c r="L83" s="133" t="str">
        <f>main!V124</f>
        <v> </v>
      </c>
    </row>
    <row r="84" spans="1:12" ht="15.75">
      <c r="A84" s="258" t="s">
        <v>86</v>
      </c>
      <c r="B84" s="349" t="s">
        <v>85</v>
      </c>
      <c r="C84" s="350">
        <f>main!M125</f>
        <v>8789</v>
      </c>
      <c r="D84" s="350">
        <f>main!N125</f>
        <v>8407.6</v>
      </c>
      <c r="E84" s="350">
        <f>main!O125</f>
        <v>8270.1</v>
      </c>
      <c r="F84" s="350">
        <f>main!P125</f>
        <v>8165.1</v>
      </c>
      <c r="G84" s="350">
        <f>main!Q125</f>
        <v>105</v>
      </c>
      <c r="H84" s="350">
        <f>main!R125</f>
        <v>-137.5</v>
      </c>
      <c r="I84" s="350">
        <f>main!S125</f>
        <v>98.36457490841619</v>
      </c>
      <c r="J84" s="126">
        <f>main!T125</f>
        <v>0</v>
      </c>
      <c r="K84" s="126">
        <f>main!U125</f>
        <v>8270.1</v>
      </c>
      <c r="L84" s="126" t="str">
        <f>main!V125</f>
        <v> </v>
      </c>
    </row>
    <row r="85" spans="1:12" s="348" customFormat="1" ht="12.75">
      <c r="A85" s="351" t="s">
        <v>217</v>
      </c>
      <c r="B85" s="353" t="s">
        <v>214</v>
      </c>
      <c r="C85" s="352">
        <f>main!M126</f>
        <v>6273</v>
      </c>
      <c r="D85" s="352">
        <f>main!N126</f>
        <v>6278.1</v>
      </c>
      <c r="E85" s="352">
        <f>main!O126</f>
        <v>6274.6</v>
      </c>
      <c r="F85" s="352">
        <f>main!P126</f>
        <v>6274.400000000001</v>
      </c>
      <c r="G85" s="352">
        <f>main!Q126</f>
        <v>0.2</v>
      </c>
      <c r="H85" s="352">
        <f>main!R126</f>
        <v>-3.5</v>
      </c>
      <c r="I85" s="352">
        <f>main!S126</f>
        <v>99.94425064908174</v>
      </c>
      <c r="J85" s="133">
        <f>main!T126</f>
        <v>0</v>
      </c>
      <c r="K85" s="133">
        <f>main!U126</f>
        <v>6274.6</v>
      </c>
      <c r="L85" s="133" t="str">
        <f>main!V126</f>
        <v> </v>
      </c>
    </row>
    <row r="86" spans="1:12" ht="15.75">
      <c r="A86" s="258" t="s">
        <v>88</v>
      </c>
      <c r="B86" s="349" t="s">
        <v>87</v>
      </c>
      <c r="C86" s="350">
        <f>main!M127</f>
        <v>16724.399999999998</v>
      </c>
      <c r="D86" s="350">
        <f>main!N127</f>
        <v>16787.4</v>
      </c>
      <c r="E86" s="350">
        <f>main!O127</f>
        <v>16594.4</v>
      </c>
      <c r="F86" s="350">
        <f>main!P127</f>
        <v>16586.6</v>
      </c>
      <c r="G86" s="350">
        <f>main!Q127</f>
        <v>7.8</v>
      </c>
      <c r="H86" s="350">
        <f>main!R127</f>
        <v>-193</v>
      </c>
      <c r="I86" s="350">
        <f>main!S127</f>
        <v>98.85032822235725</v>
      </c>
      <c r="J86" s="126">
        <f>main!T127</f>
        <v>0</v>
      </c>
      <c r="K86" s="126">
        <f>main!U127</f>
        <v>16594.4</v>
      </c>
      <c r="L86" s="126" t="str">
        <f>main!V127</f>
        <v> </v>
      </c>
    </row>
    <row r="87" spans="1:12" s="348" customFormat="1" ht="12.75">
      <c r="A87" s="351" t="s">
        <v>217</v>
      </c>
      <c r="B87" s="353" t="s">
        <v>214</v>
      </c>
      <c r="C87" s="352">
        <f>main!M128</f>
        <v>256.6</v>
      </c>
      <c r="D87" s="352">
        <f>main!N128</f>
        <v>255.1</v>
      </c>
      <c r="E87" s="352">
        <f>main!O128</f>
        <v>247.5</v>
      </c>
      <c r="F87" s="352">
        <f>main!P128</f>
        <v>247.5</v>
      </c>
      <c r="G87" s="352">
        <f>main!Q128</f>
        <v>0</v>
      </c>
      <c r="H87" s="352">
        <f>main!R128</f>
        <v>-7.599999999999994</v>
      </c>
      <c r="I87" s="352">
        <f>main!S128</f>
        <v>97.02077616620933</v>
      </c>
      <c r="J87" s="133">
        <f>main!T128</f>
        <v>0</v>
      </c>
      <c r="K87" s="133">
        <f>main!U128</f>
        <v>247.5</v>
      </c>
      <c r="L87" s="133" t="str">
        <f>main!V128</f>
        <v> </v>
      </c>
    </row>
    <row r="88" spans="1:12" ht="20.25" customHeight="1">
      <c r="A88" s="318" t="s">
        <v>255</v>
      </c>
      <c r="B88" s="319" t="s">
        <v>238</v>
      </c>
      <c r="C88" s="320">
        <f>main!M130</f>
        <v>-4213.2000000000135</v>
      </c>
      <c r="D88" s="320">
        <f>main!N130</f>
        <v>-4213.199999999999</v>
      </c>
      <c r="E88" s="320">
        <f>main!O130</f>
        <v>-3225.400000000004</v>
      </c>
      <c r="F88" s="320">
        <f>main!P130</f>
        <v>-1989.4000000000042</v>
      </c>
      <c r="G88" s="320">
        <f>main!Q130</f>
        <v>-1236</v>
      </c>
      <c r="H88" s="320">
        <f>main!R130</f>
        <v>987.7999999999947</v>
      </c>
      <c r="I88" s="320">
        <f>main!S130</f>
        <v>76.55463780499396</v>
      </c>
      <c r="J88" s="127">
        <f>main!T130</f>
        <v>0</v>
      </c>
      <c r="K88" s="127">
        <f>main!U130</f>
        <v>-3225.400000000004</v>
      </c>
      <c r="L88" s="127" t="str">
        <f>main!V130</f>
        <v> </v>
      </c>
    </row>
    <row r="89" spans="1:12" ht="21.75" customHeight="1">
      <c r="A89" s="321" t="s">
        <v>213</v>
      </c>
      <c r="B89" s="355" t="s">
        <v>301</v>
      </c>
      <c r="C89" s="322">
        <f>main!M131</f>
        <v>4213.2000000000135</v>
      </c>
      <c r="D89" s="322">
        <f>main!N131</f>
        <v>4213.199999999999</v>
      </c>
      <c r="E89" s="322">
        <f>main!O131</f>
        <v>3225.400000000004</v>
      </c>
      <c r="F89" s="322">
        <f>main!P131</f>
        <v>1989.4000000000042</v>
      </c>
      <c r="G89" s="322">
        <f>main!Q131</f>
        <v>1236</v>
      </c>
      <c r="H89" s="322">
        <f>main!R131</f>
        <v>-987.7999999999947</v>
      </c>
      <c r="I89" s="322">
        <f>main!S131</f>
        <v>76.55463780499396</v>
      </c>
      <c r="J89" s="135">
        <f>main!T131</f>
        <v>0</v>
      </c>
      <c r="K89" s="135">
        <f>main!U131</f>
        <v>3225.400000000004</v>
      </c>
      <c r="L89" s="135" t="str">
        <f>main!V131</f>
        <v> </v>
      </c>
    </row>
    <row r="90" spans="1:12" ht="17.25">
      <c r="A90" s="323" t="s">
        <v>89</v>
      </c>
      <c r="B90" s="319" t="s">
        <v>90</v>
      </c>
      <c r="C90" s="320">
        <f>main!M132</f>
        <v>-135.90000000000003</v>
      </c>
      <c r="D90" s="320">
        <f>main!N132</f>
        <v>-99.8</v>
      </c>
      <c r="E90" s="320">
        <f>main!O132</f>
        <v>291.4999999999999</v>
      </c>
      <c r="F90" s="320">
        <f>main!P132</f>
        <v>482.79999999999995</v>
      </c>
      <c r="G90" s="320">
        <f>main!Q132</f>
        <v>-191.3</v>
      </c>
      <c r="H90" s="320">
        <f>main!R132</f>
        <v>391.2999999999999</v>
      </c>
      <c r="I90" s="320" t="str">
        <f>main!S132</f>
        <v>&lt;0</v>
      </c>
      <c r="J90" s="127">
        <f>main!T132</f>
        <v>0</v>
      </c>
      <c r="K90" s="127">
        <f>main!U132</f>
        <v>291.4999999999999</v>
      </c>
      <c r="L90" s="127" t="str">
        <f>main!V132</f>
        <v> </v>
      </c>
    </row>
    <row r="91" spans="1:12" ht="15.75">
      <c r="A91" s="152" t="s">
        <v>92</v>
      </c>
      <c r="B91" s="143" t="s">
        <v>91</v>
      </c>
      <c r="C91" s="299">
        <f>main!M133</f>
        <v>310</v>
      </c>
      <c r="D91" s="299">
        <f>main!N133</f>
        <v>315.2</v>
      </c>
      <c r="E91" s="299">
        <f>main!O133</f>
        <v>362.2</v>
      </c>
      <c r="F91" s="299">
        <f>main!P133</f>
        <v>362.2</v>
      </c>
      <c r="G91" s="299">
        <f>main!Q133</f>
        <v>0</v>
      </c>
      <c r="H91" s="299">
        <f>main!R133</f>
        <v>47</v>
      </c>
      <c r="I91" s="299">
        <f>main!S133</f>
        <v>114.91116751269035</v>
      </c>
      <c r="J91" s="128">
        <f>main!T133</f>
        <v>0</v>
      </c>
      <c r="K91" s="128">
        <f>main!U133</f>
        <v>362.2</v>
      </c>
      <c r="L91" s="128" t="str">
        <f>main!V133</f>
        <v> </v>
      </c>
    </row>
    <row r="92" spans="1:12" ht="30" hidden="1">
      <c r="A92" s="71" t="s">
        <v>96</v>
      </c>
      <c r="B92" s="144" t="s">
        <v>93</v>
      </c>
      <c r="C92" s="144"/>
      <c r="D92" s="300">
        <f>main!N134</f>
        <v>0</v>
      </c>
      <c r="E92" s="300">
        <f>main!O134</f>
        <v>0</v>
      </c>
      <c r="F92" s="300">
        <f>main!P134</f>
        <v>0</v>
      </c>
      <c r="G92" s="300">
        <f>main!Q134</f>
        <v>0</v>
      </c>
      <c r="H92" s="300">
        <f>main!R134</f>
        <v>0</v>
      </c>
      <c r="I92" s="300" t="str">
        <f>main!S134</f>
        <v> </v>
      </c>
      <c r="J92" s="127">
        <f>main!T134</f>
        <v>0</v>
      </c>
      <c r="K92" s="127">
        <f>main!U134</f>
        <v>0</v>
      </c>
      <c r="L92" s="127" t="str">
        <f>main!V134</f>
        <v> </v>
      </c>
    </row>
    <row r="93" spans="1:12" ht="15.75" hidden="1">
      <c r="A93" s="71" t="s">
        <v>97</v>
      </c>
      <c r="B93" s="144" t="s">
        <v>94</v>
      </c>
      <c r="C93" s="144"/>
      <c r="D93" s="300">
        <f>main!N135</f>
        <v>0</v>
      </c>
      <c r="E93" s="300">
        <f>main!O135</f>
        <v>0</v>
      </c>
      <c r="F93" s="300">
        <f>main!P135</f>
        <v>0</v>
      </c>
      <c r="G93" s="300">
        <f>main!Q135</f>
        <v>0</v>
      </c>
      <c r="H93" s="300">
        <f>main!R135</f>
        <v>0</v>
      </c>
      <c r="I93" s="300" t="str">
        <f>main!S135</f>
        <v> </v>
      </c>
      <c r="J93" s="127">
        <f>main!T135</f>
        <v>0</v>
      </c>
      <c r="K93" s="127">
        <f>main!U135</f>
        <v>0</v>
      </c>
      <c r="L93" s="127" t="str">
        <f>main!V135</f>
        <v> </v>
      </c>
    </row>
    <row r="94" spans="1:12" ht="14.25" customHeight="1">
      <c r="A94" s="71" t="s">
        <v>99</v>
      </c>
      <c r="B94" s="144" t="s">
        <v>95</v>
      </c>
      <c r="C94" s="294">
        <f>main!M136</f>
        <v>300</v>
      </c>
      <c r="D94" s="294">
        <f>main!N136</f>
        <v>305.2</v>
      </c>
      <c r="E94" s="294">
        <f>main!O136</f>
        <v>278.5</v>
      </c>
      <c r="F94" s="294">
        <f>main!P136</f>
        <v>278.5</v>
      </c>
      <c r="G94" s="294">
        <f>main!Q136</f>
        <v>0</v>
      </c>
      <c r="H94" s="294">
        <f>main!R136</f>
        <v>-26.69999999999999</v>
      </c>
      <c r="I94" s="294">
        <f>main!S136</f>
        <v>91.2516382699869</v>
      </c>
      <c r="J94" s="126">
        <f>main!T136</f>
        <v>0</v>
      </c>
      <c r="K94" s="126">
        <f>main!U136</f>
        <v>278.5</v>
      </c>
      <c r="L94" s="126" t="str">
        <f>main!V136</f>
        <v> </v>
      </c>
    </row>
    <row r="95" spans="1:12" ht="15">
      <c r="A95" s="71" t="s">
        <v>100</v>
      </c>
      <c r="B95" s="144" t="s">
        <v>101</v>
      </c>
      <c r="C95" s="294">
        <f>main!M137</f>
        <v>10</v>
      </c>
      <c r="D95" s="294">
        <f>main!N137</f>
        <v>10</v>
      </c>
      <c r="E95" s="294">
        <f>main!O137</f>
        <v>83.7</v>
      </c>
      <c r="F95" s="294">
        <f>main!P137</f>
        <v>83.7</v>
      </c>
      <c r="G95" s="294">
        <f>main!Q137</f>
        <v>0</v>
      </c>
      <c r="H95" s="294">
        <f>main!R137</f>
        <v>73.7</v>
      </c>
      <c r="I95" s="294" t="str">
        <f>main!S137</f>
        <v>&gt;200</v>
      </c>
      <c r="J95" s="126">
        <f>main!T137</f>
        <v>0</v>
      </c>
      <c r="K95" s="126">
        <f>main!U137</f>
        <v>83.7</v>
      </c>
      <c r="L95" s="126" t="str">
        <f>main!V137</f>
        <v> </v>
      </c>
    </row>
    <row r="96" spans="1:12" ht="15.75">
      <c r="A96" s="153" t="s">
        <v>105</v>
      </c>
      <c r="B96" s="143" t="s">
        <v>104</v>
      </c>
      <c r="C96" s="299">
        <f>main!M138</f>
        <v>0</v>
      </c>
      <c r="D96" s="299">
        <f>main!N138</f>
        <v>0</v>
      </c>
      <c r="E96" s="299">
        <f>main!O138</f>
        <v>-71.70000000000005</v>
      </c>
      <c r="F96" s="299">
        <f>main!P138</f>
        <v>-35.50000000000006</v>
      </c>
      <c r="G96" s="299">
        <f>main!Q138</f>
        <v>-36.19999999999999</v>
      </c>
      <c r="H96" s="299">
        <f>main!R138</f>
        <v>-71.70000000000005</v>
      </c>
      <c r="I96" s="299" t="str">
        <f>main!S138</f>
        <v> </v>
      </c>
      <c r="J96" s="128">
        <f>main!T138</f>
        <v>0</v>
      </c>
      <c r="K96" s="128">
        <f>main!U138</f>
        <v>-71.70000000000005</v>
      </c>
      <c r="L96" s="128" t="str">
        <f>main!V138</f>
        <v> </v>
      </c>
    </row>
    <row r="97" spans="1:12" ht="15">
      <c r="A97" s="71" t="s">
        <v>103</v>
      </c>
      <c r="B97" s="144" t="s">
        <v>277</v>
      </c>
      <c r="C97" s="294">
        <f>main!M139</f>
        <v>0</v>
      </c>
      <c r="D97" s="294">
        <f>main!N139</f>
        <v>0</v>
      </c>
      <c r="E97" s="294">
        <f>main!O139</f>
        <v>484.4</v>
      </c>
      <c r="F97" s="294">
        <f>main!P139</f>
        <v>93.19999999999999</v>
      </c>
      <c r="G97" s="294">
        <f>main!Q139</f>
        <v>391.2</v>
      </c>
      <c r="H97" s="294">
        <f>main!R139</f>
        <v>484.4</v>
      </c>
      <c r="I97" s="294" t="str">
        <f>main!S139</f>
        <v> </v>
      </c>
      <c r="J97" s="126">
        <f>main!T139</f>
        <v>0</v>
      </c>
      <c r="K97" s="126">
        <f>main!U139</f>
        <v>484.4</v>
      </c>
      <c r="L97" s="126" t="str">
        <f>main!V139</f>
        <v> </v>
      </c>
    </row>
    <row r="98" spans="1:12" ht="15">
      <c r="A98" s="71" t="s">
        <v>106</v>
      </c>
      <c r="B98" s="144" t="s">
        <v>278</v>
      </c>
      <c r="C98" s="294">
        <f>main!M140</f>
        <v>0</v>
      </c>
      <c r="D98" s="294">
        <f>main!N140</f>
        <v>0</v>
      </c>
      <c r="E98" s="294">
        <f>main!O140</f>
        <v>-556.1</v>
      </c>
      <c r="F98" s="294">
        <f>main!P140</f>
        <v>-128.70000000000005</v>
      </c>
      <c r="G98" s="294">
        <f>main!Q140</f>
        <v>-427.4</v>
      </c>
      <c r="H98" s="294">
        <f>main!R140</f>
        <v>-556.1</v>
      </c>
      <c r="I98" s="294" t="str">
        <f>main!S140</f>
        <v> </v>
      </c>
      <c r="J98" s="126">
        <f>main!T140</f>
        <v>0</v>
      </c>
      <c r="K98" s="126">
        <f>main!U140</f>
        <v>-556.1</v>
      </c>
      <c r="L98" s="126" t="str">
        <f>main!V140</f>
        <v> </v>
      </c>
    </row>
    <row r="99" spans="1:12" ht="15.75" hidden="1">
      <c r="A99" s="152" t="s">
        <v>109</v>
      </c>
      <c r="B99" s="143" t="s">
        <v>107</v>
      </c>
      <c r="C99" s="143"/>
      <c r="D99" s="300">
        <f>main!N141</f>
        <v>0</v>
      </c>
      <c r="E99" s="300">
        <f>main!O141</f>
        <v>0</v>
      </c>
      <c r="F99" s="300">
        <f>main!P141</f>
        <v>0</v>
      </c>
      <c r="G99" s="300">
        <f>main!Q141</f>
        <v>0</v>
      </c>
      <c r="H99" s="300">
        <f>main!R141</f>
        <v>0</v>
      </c>
      <c r="I99" s="300" t="str">
        <f>main!S141</f>
        <v> </v>
      </c>
      <c r="J99" s="127">
        <f>main!T141</f>
        <v>0</v>
      </c>
      <c r="K99" s="127">
        <f>main!U141</f>
        <v>0</v>
      </c>
      <c r="L99" s="127" t="str">
        <f>main!V141</f>
        <v> </v>
      </c>
    </row>
    <row r="100" spans="1:12" ht="15.75" hidden="1">
      <c r="A100" s="95" t="s">
        <v>111</v>
      </c>
      <c r="B100" s="144" t="s">
        <v>110</v>
      </c>
      <c r="C100" s="144"/>
      <c r="D100" s="300">
        <f>main!N142</f>
        <v>0</v>
      </c>
      <c r="E100" s="300">
        <f>main!O142</f>
        <v>0</v>
      </c>
      <c r="F100" s="300">
        <f>main!P142</f>
        <v>0</v>
      </c>
      <c r="G100" s="300">
        <f>main!Q142</f>
        <v>0</v>
      </c>
      <c r="H100" s="300">
        <f>main!R142</f>
        <v>0</v>
      </c>
      <c r="I100" s="300" t="str">
        <f>main!S142</f>
        <v> </v>
      </c>
      <c r="J100" s="127">
        <f>main!T142</f>
        <v>0</v>
      </c>
      <c r="K100" s="127">
        <f>main!U142</f>
        <v>0</v>
      </c>
      <c r="L100" s="127" t="str">
        <f>main!V142</f>
        <v> </v>
      </c>
    </row>
    <row r="101" spans="1:12" ht="15.75" hidden="1">
      <c r="A101" s="95" t="s">
        <v>113</v>
      </c>
      <c r="B101" s="144" t="s">
        <v>112</v>
      </c>
      <c r="C101" s="144"/>
      <c r="D101" s="300">
        <f>main!N143</f>
        <v>0</v>
      </c>
      <c r="E101" s="300">
        <f>main!O143</f>
        <v>0</v>
      </c>
      <c r="F101" s="300">
        <f>main!P143</f>
        <v>0</v>
      </c>
      <c r="G101" s="300">
        <f>main!Q143</f>
        <v>0</v>
      </c>
      <c r="H101" s="300">
        <f>main!R143</f>
        <v>0</v>
      </c>
      <c r="I101" s="300" t="str">
        <f>main!S143</f>
        <v> </v>
      </c>
      <c r="J101" s="127">
        <f>main!T143</f>
        <v>0</v>
      </c>
      <c r="K101" s="127">
        <f>main!U143</f>
        <v>0</v>
      </c>
      <c r="L101" s="127" t="str">
        <f>main!V143</f>
        <v> </v>
      </c>
    </row>
    <row r="102" spans="1:12" ht="15.75">
      <c r="A102" s="152" t="s">
        <v>116</v>
      </c>
      <c r="B102" s="143" t="s">
        <v>108</v>
      </c>
      <c r="C102" s="299">
        <f>main!M144</f>
        <v>265.7</v>
      </c>
      <c r="D102" s="299">
        <f>main!N144</f>
        <v>276.8</v>
      </c>
      <c r="E102" s="299">
        <f>main!O144</f>
        <v>276.6</v>
      </c>
      <c r="F102" s="299">
        <f>main!P144</f>
        <v>0</v>
      </c>
      <c r="G102" s="299">
        <f>main!Q144</f>
        <v>276.6</v>
      </c>
      <c r="H102" s="299">
        <f>main!R144</f>
        <v>-0.19999999999998863</v>
      </c>
      <c r="I102" s="299">
        <f>main!S144</f>
        <v>99.92774566473989</v>
      </c>
      <c r="J102" s="127">
        <f>main!T144</f>
        <v>0</v>
      </c>
      <c r="K102" s="127">
        <f>main!U144</f>
        <v>276.6</v>
      </c>
      <c r="L102" s="127" t="str">
        <f>main!V144</f>
        <v> </v>
      </c>
    </row>
    <row r="103" spans="1:12" ht="15.75" hidden="1">
      <c r="A103" s="71" t="s">
        <v>114</v>
      </c>
      <c r="B103" s="144" t="s">
        <v>115</v>
      </c>
      <c r="C103" s="144"/>
      <c r="D103" s="294">
        <f>main!N145</f>
        <v>0</v>
      </c>
      <c r="E103" s="294">
        <f>main!O145</f>
        <v>0</v>
      </c>
      <c r="F103" s="294">
        <f>main!P145</f>
        <v>0</v>
      </c>
      <c r="G103" s="294">
        <f>main!Q145</f>
        <v>0</v>
      </c>
      <c r="H103" s="294">
        <f>main!R145</f>
        <v>0</v>
      </c>
      <c r="I103" s="294" t="str">
        <f>main!S145</f>
        <v> </v>
      </c>
      <c r="J103" s="127">
        <f>main!T145</f>
        <v>0</v>
      </c>
      <c r="K103" s="127">
        <f>main!U145</f>
        <v>0</v>
      </c>
      <c r="L103" s="127" t="str">
        <f>main!V145</f>
        <v> </v>
      </c>
    </row>
    <row r="104" spans="1:12" ht="15.75">
      <c r="A104" s="71" t="s">
        <v>118</v>
      </c>
      <c r="B104" s="144" t="s">
        <v>117</v>
      </c>
      <c r="C104" s="294">
        <f>main!M146</f>
        <v>265.7</v>
      </c>
      <c r="D104" s="294">
        <f>main!N146</f>
        <v>276.8</v>
      </c>
      <c r="E104" s="294">
        <f>main!O146</f>
        <v>276.6</v>
      </c>
      <c r="F104" s="294">
        <f>main!P146</f>
        <v>0</v>
      </c>
      <c r="G104" s="294">
        <f>main!Q146</f>
        <v>276.6</v>
      </c>
      <c r="H104" s="294">
        <f>main!R146</f>
        <v>-0.19999999999998863</v>
      </c>
      <c r="I104" s="294">
        <f>main!S146</f>
        <v>99.92774566473989</v>
      </c>
      <c r="J104" s="127">
        <f>main!T146</f>
        <v>0</v>
      </c>
      <c r="K104" s="127">
        <f>main!U146</f>
        <v>276.6</v>
      </c>
      <c r="L104" s="127" t="str">
        <f>main!V146</f>
        <v> </v>
      </c>
    </row>
    <row r="105" spans="1:12" ht="30" hidden="1">
      <c r="A105" s="71" t="s">
        <v>119</v>
      </c>
      <c r="B105" s="144" t="s">
        <v>120</v>
      </c>
      <c r="C105" s="144"/>
      <c r="D105" s="294">
        <f>main!N147</f>
        <v>0</v>
      </c>
      <c r="E105" s="294">
        <f>main!O147</f>
        <v>0</v>
      </c>
      <c r="F105" s="294">
        <f>main!P147</f>
        <v>0</v>
      </c>
      <c r="G105" s="294">
        <f>main!Q147</f>
        <v>0</v>
      </c>
      <c r="H105" s="294">
        <f>main!R147</f>
        <v>0</v>
      </c>
      <c r="I105" s="294" t="str">
        <f>main!S147</f>
        <v> </v>
      </c>
      <c r="J105" s="127">
        <f>main!T147</f>
        <v>0</v>
      </c>
      <c r="K105" s="127">
        <f>main!U147</f>
        <v>0</v>
      </c>
      <c r="L105" s="127" t="str">
        <f>main!V147</f>
        <v> </v>
      </c>
    </row>
    <row r="106" spans="1:12" ht="30" hidden="1">
      <c r="A106" s="71" t="s">
        <v>122</v>
      </c>
      <c r="B106" s="229" t="s">
        <v>121</v>
      </c>
      <c r="C106" s="229"/>
      <c r="D106" s="294">
        <f>main!N148</f>
        <v>0</v>
      </c>
      <c r="E106" s="294">
        <f>main!O148</f>
        <v>0</v>
      </c>
      <c r="F106" s="294">
        <f>main!P148</f>
        <v>0</v>
      </c>
      <c r="G106" s="294">
        <f>main!Q148</f>
        <v>0</v>
      </c>
      <c r="H106" s="294">
        <f>main!R148</f>
        <v>0</v>
      </c>
      <c r="I106" s="294" t="str">
        <f>main!S148</f>
        <v> </v>
      </c>
      <c r="J106" s="127">
        <f>main!T148</f>
        <v>0</v>
      </c>
      <c r="K106" s="127">
        <f>main!U148</f>
        <v>0</v>
      </c>
      <c r="L106" s="127" t="str">
        <f>main!V148</f>
        <v> </v>
      </c>
    </row>
    <row r="107" spans="1:12" ht="15.75" hidden="1">
      <c r="A107" s="263" t="s">
        <v>127</v>
      </c>
      <c r="B107" s="143" t="s">
        <v>123</v>
      </c>
      <c r="C107" s="143"/>
      <c r="D107" s="299">
        <f>main!N149</f>
        <v>0</v>
      </c>
      <c r="E107" s="299">
        <f>main!O149</f>
        <v>0</v>
      </c>
      <c r="F107" s="299">
        <f>main!P149</f>
        <v>0</v>
      </c>
      <c r="G107" s="299">
        <f>main!Q149</f>
        <v>0</v>
      </c>
      <c r="H107" s="299">
        <f>main!R149</f>
        <v>0</v>
      </c>
      <c r="I107" s="299" t="str">
        <f>main!S149</f>
        <v> </v>
      </c>
      <c r="J107" s="128">
        <f>main!T149</f>
        <v>0</v>
      </c>
      <c r="K107" s="128">
        <f>main!U149</f>
        <v>0</v>
      </c>
      <c r="L107" s="128" t="str">
        <f>main!V149</f>
        <v> </v>
      </c>
    </row>
    <row r="108" spans="1:12" ht="15" hidden="1">
      <c r="A108" s="71" t="s">
        <v>124</v>
      </c>
      <c r="B108" s="144" t="s">
        <v>125</v>
      </c>
      <c r="C108" s="144"/>
      <c r="D108" s="294">
        <f>main!N150</f>
        <v>0</v>
      </c>
      <c r="E108" s="294">
        <f>main!O150</f>
        <v>0</v>
      </c>
      <c r="F108" s="294">
        <f>main!P150</f>
        <v>0</v>
      </c>
      <c r="G108" s="294">
        <f>main!Q150</f>
        <v>0</v>
      </c>
      <c r="H108" s="294">
        <f>main!R150</f>
        <v>0</v>
      </c>
      <c r="I108" s="294" t="str">
        <f>main!S150</f>
        <v> </v>
      </c>
      <c r="J108" s="126">
        <f>main!T150</f>
        <v>0</v>
      </c>
      <c r="K108" s="126">
        <f>main!U150</f>
        <v>0</v>
      </c>
      <c r="L108" s="126" t="str">
        <f>main!V150</f>
        <v> </v>
      </c>
    </row>
    <row r="109" spans="1:12" ht="15" hidden="1">
      <c r="A109" s="71" t="s">
        <v>126</v>
      </c>
      <c r="B109" s="144" t="s">
        <v>128</v>
      </c>
      <c r="C109" s="144"/>
      <c r="D109" s="294">
        <f>main!N151</f>
        <v>0</v>
      </c>
      <c r="E109" s="294">
        <f>main!O151</f>
        <v>0</v>
      </c>
      <c r="F109" s="294">
        <f>main!P151</f>
        <v>0</v>
      </c>
      <c r="G109" s="294">
        <f>main!Q151</f>
        <v>0</v>
      </c>
      <c r="H109" s="294">
        <f>main!R151</f>
        <v>0</v>
      </c>
      <c r="I109" s="294" t="str">
        <f>main!S151</f>
        <v> </v>
      </c>
      <c r="J109" s="126">
        <f>main!T151</f>
        <v>0</v>
      </c>
      <c r="K109" s="126">
        <f>main!U151</f>
        <v>0</v>
      </c>
      <c r="L109" s="126" t="str">
        <f>main!V151</f>
        <v> </v>
      </c>
    </row>
    <row r="110" spans="1:12" ht="15.75">
      <c r="A110" s="264" t="s">
        <v>132</v>
      </c>
      <c r="B110" s="143" t="s">
        <v>130</v>
      </c>
      <c r="C110" s="299">
        <f>main!M152</f>
        <v>40.8</v>
      </c>
      <c r="D110" s="299">
        <f>main!N152</f>
        <v>35</v>
      </c>
      <c r="E110" s="299">
        <f>main!O152</f>
        <v>33.5</v>
      </c>
      <c r="F110" s="299">
        <f>main!P152</f>
        <v>33.5</v>
      </c>
      <c r="G110" s="299">
        <f>main!Q152</f>
        <v>0</v>
      </c>
      <c r="H110" s="299">
        <f>main!R152</f>
        <v>-1.5</v>
      </c>
      <c r="I110" s="299">
        <f>main!S152</f>
        <v>95.71428571428572</v>
      </c>
      <c r="J110" s="128">
        <f>main!T152</f>
        <v>0</v>
      </c>
      <c r="K110" s="128">
        <f>main!U152</f>
        <v>33.5</v>
      </c>
      <c r="L110" s="128" t="str">
        <f>main!V152</f>
        <v> </v>
      </c>
    </row>
    <row r="111" spans="1:12" ht="30">
      <c r="A111" s="71" t="s">
        <v>129</v>
      </c>
      <c r="B111" s="144" t="s">
        <v>131</v>
      </c>
      <c r="C111" s="364">
        <f>main!M153</f>
        <v>40.8</v>
      </c>
      <c r="D111" s="364">
        <f>main!N153</f>
        <v>35</v>
      </c>
      <c r="E111" s="364">
        <f>main!O153</f>
        <v>33.5</v>
      </c>
      <c r="F111" s="364">
        <f>main!P153</f>
        <v>33.5</v>
      </c>
      <c r="G111" s="364">
        <f>main!Q153</f>
        <v>0</v>
      </c>
      <c r="H111" s="294">
        <f>main!R153</f>
        <v>-1.5</v>
      </c>
      <c r="I111" s="294">
        <f>main!S153</f>
        <v>95.71428571428572</v>
      </c>
      <c r="J111" s="126">
        <f>main!T153</f>
        <v>0</v>
      </c>
      <c r="K111" s="126">
        <f>main!U153</f>
        <v>33.5</v>
      </c>
      <c r="L111" s="126" t="str">
        <f>main!V153</f>
        <v> </v>
      </c>
    </row>
    <row r="112" spans="1:12" ht="30" hidden="1">
      <c r="A112" s="71" t="s">
        <v>133</v>
      </c>
      <c r="B112" s="144" t="s">
        <v>134</v>
      </c>
      <c r="C112" s="144"/>
      <c r="D112" s="294">
        <f>main!N154</f>
        <v>0</v>
      </c>
      <c r="E112" s="294">
        <f>main!O154</f>
        <v>0</v>
      </c>
      <c r="F112" s="294">
        <f>main!P154</f>
        <v>0</v>
      </c>
      <c r="G112" s="294">
        <f>main!Q154</f>
        <v>0</v>
      </c>
      <c r="H112" s="294">
        <f>main!R154</f>
        <v>0</v>
      </c>
      <c r="I112" s="294" t="str">
        <f>main!S154</f>
        <v> </v>
      </c>
      <c r="J112" s="126">
        <f>main!T154</f>
        <v>0</v>
      </c>
      <c r="K112" s="126">
        <f>main!U154</f>
        <v>0</v>
      </c>
      <c r="L112" s="126" t="str">
        <f>main!V154</f>
        <v> </v>
      </c>
    </row>
    <row r="113" spans="1:12" ht="30" hidden="1">
      <c r="A113" s="71" t="s">
        <v>135</v>
      </c>
      <c r="B113" s="144" t="s">
        <v>136</v>
      </c>
      <c r="C113" s="144"/>
      <c r="D113" s="294">
        <f>main!N155</f>
        <v>0</v>
      </c>
      <c r="E113" s="294">
        <f>main!O155</f>
        <v>0</v>
      </c>
      <c r="F113" s="294">
        <f>main!P155</f>
        <v>0</v>
      </c>
      <c r="G113" s="294">
        <f>main!Q155</f>
        <v>0</v>
      </c>
      <c r="H113" s="294">
        <f>main!R155</f>
        <v>0</v>
      </c>
      <c r="I113" s="294" t="str">
        <f>main!S155</f>
        <v> </v>
      </c>
      <c r="J113" s="126">
        <f>main!T155</f>
        <v>0</v>
      </c>
      <c r="K113" s="126">
        <f>main!U155</f>
        <v>0</v>
      </c>
      <c r="L113" s="126" t="str">
        <f>main!V155</f>
        <v> </v>
      </c>
    </row>
    <row r="114" spans="1:12" ht="28.5">
      <c r="A114" s="263" t="s">
        <v>140</v>
      </c>
      <c r="B114" s="143" t="s">
        <v>138</v>
      </c>
      <c r="C114" s="299">
        <f>main!M156</f>
        <v>-788.2</v>
      </c>
      <c r="D114" s="299">
        <f>main!N156</f>
        <v>-749.5</v>
      </c>
      <c r="E114" s="299">
        <f>main!O156</f>
        <v>-331.5</v>
      </c>
      <c r="F114" s="299">
        <f>main!P156</f>
        <v>100.20000000000005</v>
      </c>
      <c r="G114" s="299">
        <f>main!Q156</f>
        <v>-431.70000000000005</v>
      </c>
      <c r="H114" s="299">
        <f>main!R156</f>
        <v>418</v>
      </c>
      <c r="I114" s="299">
        <f>main!S156</f>
        <v>44.22948632421615</v>
      </c>
      <c r="J114" s="128">
        <f>main!T156</f>
        <v>0</v>
      </c>
      <c r="K114" s="128">
        <f>main!U156</f>
        <v>-331.5</v>
      </c>
      <c r="L114" s="128" t="str">
        <f>main!V156</f>
        <v> </v>
      </c>
    </row>
    <row r="115" spans="1:12" ht="19.5" customHeight="1">
      <c r="A115" s="71" t="s">
        <v>137</v>
      </c>
      <c r="B115" s="144" t="s">
        <v>139</v>
      </c>
      <c r="C115" s="294">
        <f>main!M157</f>
        <v>-503.3</v>
      </c>
      <c r="D115" s="294">
        <f>main!N157</f>
        <v>-341.2</v>
      </c>
      <c r="E115" s="294">
        <f>main!O157</f>
        <v>-291.2</v>
      </c>
      <c r="F115" s="294">
        <f>main!P157</f>
        <v>56.10000000000002</v>
      </c>
      <c r="G115" s="294">
        <f>main!Q157</f>
        <v>-347.3</v>
      </c>
      <c r="H115" s="294">
        <f>main!R157</f>
        <v>50</v>
      </c>
      <c r="I115" s="294">
        <f>main!S157</f>
        <v>85.34583821805393</v>
      </c>
      <c r="J115" s="127">
        <f>main!T157</f>
        <v>0</v>
      </c>
      <c r="K115" s="127">
        <f>main!U157</f>
        <v>-291.2</v>
      </c>
      <c r="L115" s="127" t="str">
        <f>main!V157</f>
        <v> </v>
      </c>
    </row>
    <row r="116" spans="1:12" ht="20.25" customHeight="1">
      <c r="A116" s="71" t="s">
        <v>141</v>
      </c>
      <c r="B116" s="144" t="s">
        <v>142</v>
      </c>
      <c r="C116" s="294">
        <f>main!M158</f>
        <v>-284.9</v>
      </c>
      <c r="D116" s="294">
        <f>main!N158</f>
        <v>-408.3</v>
      </c>
      <c r="E116" s="294">
        <f>main!O158</f>
        <v>-40.3</v>
      </c>
      <c r="F116" s="294">
        <f>main!P158</f>
        <v>44.10000000000001</v>
      </c>
      <c r="G116" s="294">
        <f>main!Q158</f>
        <v>-84.4</v>
      </c>
      <c r="H116" s="294">
        <f>main!R158</f>
        <v>368</v>
      </c>
      <c r="I116" s="294">
        <f>main!S158</f>
        <v>9.870193485182464</v>
      </c>
      <c r="J116" s="126">
        <f>main!T158</f>
        <v>0</v>
      </c>
      <c r="K116" s="126">
        <f>main!U158</f>
        <v>-40.3</v>
      </c>
      <c r="L116" s="126" t="str">
        <f>main!V158</f>
        <v> </v>
      </c>
    </row>
    <row r="117" spans="1:12" ht="15">
      <c r="A117" s="152" t="s">
        <v>144</v>
      </c>
      <c r="B117" s="143" t="s">
        <v>145</v>
      </c>
      <c r="C117" s="299">
        <f>main!M159</f>
        <v>35.8</v>
      </c>
      <c r="D117" s="299">
        <f>main!N159</f>
        <v>22.7</v>
      </c>
      <c r="E117" s="299">
        <f>main!O159</f>
        <v>22.4</v>
      </c>
      <c r="F117" s="299">
        <f>main!P159</f>
        <v>22.4</v>
      </c>
      <c r="G117" s="299">
        <f>main!Q159</f>
        <v>0</v>
      </c>
      <c r="H117" s="299">
        <f>main!R159</f>
        <v>-0.3000000000000007</v>
      </c>
      <c r="I117" s="299">
        <f>main!S159</f>
        <v>98.6784140969163</v>
      </c>
      <c r="J117" s="126">
        <f>main!T159</f>
        <v>0</v>
      </c>
      <c r="K117" s="126">
        <f>main!U159</f>
        <v>22.4</v>
      </c>
      <c r="L117" s="126" t="str">
        <f>main!V159</f>
        <v> </v>
      </c>
    </row>
    <row r="118" spans="1:12" ht="15.75" hidden="1">
      <c r="A118" s="71" t="s">
        <v>143</v>
      </c>
      <c r="B118" s="144" t="s">
        <v>146</v>
      </c>
      <c r="C118" s="144"/>
      <c r="D118" s="294">
        <f>main!N160</f>
        <v>0</v>
      </c>
      <c r="E118" s="294">
        <f>main!O160</f>
        <v>0</v>
      </c>
      <c r="F118" s="294">
        <f>main!P160</f>
        <v>0</v>
      </c>
      <c r="G118" s="294">
        <f>main!Q160</f>
        <v>0</v>
      </c>
      <c r="H118" s="294">
        <f>main!R160</f>
        <v>0</v>
      </c>
      <c r="I118" s="294" t="str">
        <f>main!S160</f>
        <v> </v>
      </c>
      <c r="J118" s="127">
        <f>main!T160</f>
        <v>0</v>
      </c>
      <c r="K118" s="127">
        <f>main!U160</f>
        <v>0</v>
      </c>
      <c r="L118" s="127" t="str">
        <f>main!V160</f>
        <v> </v>
      </c>
    </row>
    <row r="119" spans="1:12" ht="15.75">
      <c r="A119" s="71" t="s">
        <v>147</v>
      </c>
      <c r="B119" s="144" t="s">
        <v>148</v>
      </c>
      <c r="C119" s="294">
        <f>main!M161</f>
        <v>35.8</v>
      </c>
      <c r="D119" s="294">
        <f>main!N161</f>
        <v>22.7</v>
      </c>
      <c r="E119" s="294">
        <f>main!O161</f>
        <v>22.4</v>
      </c>
      <c r="F119" s="294">
        <f>main!P161</f>
        <v>22.4</v>
      </c>
      <c r="G119" s="294">
        <f>main!Q161</f>
        <v>0</v>
      </c>
      <c r="H119" s="294">
        <f>main!R161</f>
        <v>-0.3000000000000007</v>
      </c>
      <c r="I119" s="294">
        <f>main!S161</f>
        <v>98.6784140969163</v>
      </c>
      <c r="J119" s="127">
        <f>main!T161</f>
        <v>0</v>
      </c>
      <c r="K119" s="127">
        <f>main!U161</f>
        <v>22.4</v>
      </c>
      <c r="L119" s="127" t="str">
        <f>main!V161</f>
        <v> </v>
      </c>
    </row>
    <row r="120" spans="1:12" ht="15.75" customHeight="1" hidden="1">
      <c r="A120" s="71" t="s">
        <v>150</v>
      </c>
      <c r="B120" s="144" t="s">
        <v>149</v>
      </c>
      <c r="C120" s="144"/>
      <c r="D120" s="294">
        <f>main!N162</f>
        <v>0</v>
      </c>
      <c r="E120" s="294">
        <f>main!O162</f>
        <v>0</v>
      </c>
      <c r="F120" s="294">
        <f>main!P162</f>
        <v>0</v>
      </c>
      <c r="G120" s="294">
        <f>main!Q162</f>
        <v>0</v>
      </c>
      <c r="H120" s="294">
        <f>main!R162</f>
        <v>0</v>
      </c>
      <c r="I120" s="294" t="str">
        <f>main!S162</f>
        <v> </v>
      </c>
      <c r="J120" s="127">
        <f>main!T162</f>
        <v>0</v>
      </c>
      <c r="K120" s="127">
        <f>main!U162</f>
        <v>0</v>
      </c>
      <c r="L120" s="127" t="str">
        <f>main!V162</f>
        <v> </v>
      </c>
    </row>
    <row r="121" spans="1:12" ht="15.75" hidden="1">
      <c r="A121" s="71" t="s">
        <v>151</v>
      </c>
      <c r="B121" s="144" t="s">
        <v>152</v>
      </c>
      <c r="C121" s="144"/>
      <c r="D121" s="294">
        <f>main!N163</f>
        <v>0</v>
      </c>
      <c r="E121" s="294">
        <f>main!O163</f>
        <v>0</v>
      </c>
      <c r="F121" s="294">
        <f>main!P163</f>
        <v>0</v>
      </c>
      <c r="G121" s="294">
        <f>main!Q163</f>
        <v>0</v>
      </c>
      <c r="H121" s="294">
        <f>main!R163</f>
        <v>0</v>
      </c>
      <c r="I121" s="294" t="str">
        <f>main!S163</f>
        <v> </v>
      </c>
      <c r="J121" s="127">
        <f>main!T163</f>
        <v>0</v>
      </c>
      <c r="K121" s="127">
        <f>main!U163</f>
        <v>0</v>
      </c>
      <c r="L121" s="127" t="str">
        <f>main!V163</f>
        <v> </v>
      </c>
    </row>
    <row r="122" spans="1:12" ht="15.75" hidden="1">
      <c r="A122" s="152" t="s">
        <v>155</v>
      </c>
      <c r="B122" s="143" t="s">
        <v>153</v>
      </c>
      <c r="C122" s="143"/>
      <c r="D122" s="300">
        <f>main!N164</f>
        <v>0</v>
      </c>
      <c r="E122" s="300">
        <f>main!O164</f>
        <v>0</v>
      </c>
      <c r="F122" s="300">
        <f>main!P164</f>
        <v>0</v>
      </c>
      <c r="G122" s="300">
        <f>main!Q164</f>
        <v>0</v>
      </c>
      <c r="H122" s="300">
        <f>main!R164</f>
        <v>0</v>
      </c>
      <c r="I122" s="300" t="str">
        <f>main!S164</f>
        <v> </v>
      </c>
      <c r="J122" s="127">
        <f>main!T164</f>
        <v>0</v>
      </c>
      <c r="K122" s="127">
        <f>main!U164</f>
        <v>0</v>
      </c>
      <c r="L122" s="127" t="str">
        <f>main!V164</f>
        <v> </v>
      </c>
    </row>
    <row r="123" spans="1:12" ht="15.75" hidden="1">
      <c r="A123" s="71" t="s">
        <v>154</v>
      </c>
      <c r="B123" s="144" t="s">
        <v>156</v>
      </c>
      <c r="C123" s="144"/>
      <c r="D123" s="301">
        <f>main!N165</f>
        <v>0</v>
      </c>
      <c r="E123" s="301">
        <f>main!O165</f>
        <v>0</v>
      </c>
      <c r="F123" s="301">
        <f>main!P165</f>
        <v>0</v>
      </c>
      <c r="G123" s="301">
        <f>main!Q165</f>
        <v>0</v>
      </c>
      <c r="H123" s="301">
        <f>main!R165</f>
        <v>0</v>
      </c>
      <c r="I123" s="301" t="str">
        <f>main!S165</f>
        <v> </v>
      </c>
      <c r="J123" s="127">
        <f>main!T165</f>
        <v>0</v>
      </c>
      <c r="K123" s="127">
        <f>main!U165</f>
        <v>0</v>
      </c>
      <c r="L123" s="127" t="str">
        <f>main!V165</f>
        <v> </v>
      </c>
    </row>
    <row r="124" spans="1:12" ht="17.25">
      <c r="A124" s="318" t="s">
        <v>157</v>
      </c>
      <c r="B124" s="319" t="s">
        <v>102</v>
      </c>
      <c r="C124" s="320">
        <f>main!M166</f>
        <v>5154.6</v>
      </c>
      <c r="D124" s="320">
        <f>main!N166</f>
        <v>5038.8</v>
      </c>
      <c r="E124" s="320">
        <f>main!O166</f>
        <v>4112.6</v>
      </c>
      <c r="F124" s="320">
        <f>main!P166</f>
        <v>2591.3</v>
      </c>
      <c r="G124" s="320">
        <f>main!Q166</f>
        <v>1521.3</v>
      </c>
      <c r="H124" s="320">
        <f>main!R166</f>
        <v>-926.1999999999998</v>
      </c>
      <c r="I124" s="320">
        <f>main!S166</f>
        <v>81.61863935857744</v>
      </c>
      <c r="J124" s="127">
        <f>main!T166</f>
        <v>0</v>
      </c>
      <c r="K124" s="127">
        <f>main!U166</f>
        <v>4112.6</v>
      </c>
      <c r="L124" s="127" t="str">
        <f>main!V166</f>
        <v> </v>
      </c>
    </row>
    <row r="125" spans="1:12" ht="18.75" customHeight="1">
      <c r="A125" s="152" t="s">
        <v>159</v>
      </c>
      <c r="B125" s="143" t="s">
        <v>160</v>
      </c>
      <c r="C125" s="299">
        <f>main!M167</f>
        <v>200</v>
      </c>
      <c r="D125" s="299">
        <f>main!N167</f>
        <v>953</v>
      </c>
      <c r="E125" s="299">
        <f>main!O167</f>
        <v>993.1</v>
      </c>
      <c r="F125" s="299">
        <f>main!P167</f>
        <v>993.1</v>
      </c>
      <c r="G125" s="299">
        <f>main!Q167</f>
        <v>0</v>
      </c>
      <c r="H125" s="299">
        <f>main!R167</f>
        <v>40.10000000000002</v>
      </c>
      <c r="I125" s="299">
        <f>main!S167</f>
        <v>104.2077649527807</v>
      </c>
      <c r="J125" s="128">
        <f>main!T167</f>
        <v>0</v>
      </c>
      <c r="K125" s="128">
        <f>main!U167</f>
        <v>993.1</v>
      </c>
      <c r="L125" s="128" t="str">
        <f>main!V167</f>
        <v> </v>
      </c>
    </row>
    <row r="126" spans="1:12" ht="17.25" customHeight="1">
      <c r="A126" s="71" t="s">
        <v>253</v>
      </c>
      <c r="B126" s="144" t="s">
        <v>161</v>
      </c>
      <c r="C126" s="294">
        <f>main!M168</f>
        <v>200</v>
      </c>
      <c r="D126" s="294">
        <f>main!N168</f>
        <v>953</v>
      </c>
      <c r="E126" s="294">
        <f>main!O168</f>
        <v>953</v>
      </c>
      <c r="F126" s="294">
        <f>main!P168</f>
        <v>953</v>
      </c>
      <c r="G126" s="294">
        <f>main!Q168</f>
        <v>0</v>
      </c>
      <c r="H126" s="294">
        <f>main!R168</f>
        <v>0</v>
      </c>
      <c r="I126" s="294">
        <f>main!S168</f>
        <v>100</v>
      </c>
      <c r="J126" s="126">
        <f>main!T168</f>
        <v>0</v>
      </c>
      <c r="K126" s="126">
        <f>main!U168</f>
        <v>953</v>
      </c>
      <c r="L126" s="126" t="str">
        <f>main!V168</f>
        <v> </v>
      </c>
    </row>
    <row r="127" spans="1:12" ht="15" hidden="1">
      <c r="A127" s="71" t="s">
        <v>97</v>
      </c>
      <c r="B127" s="144" t="s">
        <v>162</v>
      </c>
      <c r="C127" s="144"/>
      <c r="D127" s="294">
        <f>main!N169</f>
        <v>0</v>
      </c>
      <c r="E127" s="294">
        <f>main!O169</f>
        <v>0</v>
      </c>
      <c r="F127" s="294">
        <f>main!P169</f>
        <v>0</v>
      </c>
      <c r="G127" s="294">
        <f>main!Q169</f>
        <v>0</v>
      </c>
      <c r="H127" s="294">
        <f>main!R169</f>
        <v>0</v>
      </c>
      <c r="I127" s="294" t="str">
        <f>main!S169</f>
        <v> </v>
      </c>
      <c r="J127" s="126">
        <f>main!T169</f>
        <v>0</v>
      </c>
      <c r="K127" s="126">
        <f>main!U169</f>
        <v>0</v>
      </c>
      <c r="L127" s="126" t="str">
        <f>main!V169</f>
        <v> </v>
      </c>
    </row>
    <row r="128" spans="1:12" ht="17.25" customHeight="1">
      <c r="A128" s="71" t="s">
        <v>163</v>
      </c>
      <c r="B128" s="144" t="s">
        <v>164</v>
      </c>
      <c r="C128" s="294">
        <f>main!M170</f>
        <v>0</v>
      </c>
      <c r="D128" s="294">
        <f>main!N170</f>
        <v>0</v>
      </c>
      <c r="E128" s="294">
        <f>main!O170</f>
        <v>40.1</v>
      </c>
      <c r="F128" s="294">
        <f>main!P170</f>
        <v>40.1</v>
      </c>
      <c r="G128" s="294">
        <f>main!Q170</f>
        <v>0</v>
      </c>
      <c r="H128" s="294">
        <f>main!R170</f>
        <v>40.1</v>
      </c>
      <c r="I128" s="294" t="str">
        <f>main!S170</f>
        <v> </v>
      </c>
      <c r="J128" s="126">
        <f>main!T170</f>
        <v>0</v>
      </c>
      <c r="K128" s="126">
        <f>main!U170</f>
        <v>40.1</v>
      </c>
      <c r="L128" s="126" t="str">
        <f>main!V170</f>
        <v> </v>
      </c>
    </row>
    <row r="129" spans="1:12" ht="15.75">
      <c r="A129" s="263" t="s">
        <v>167</v>
      </c>
      <c r="B129" s="143" t="s">
        <v>165</v>
      </c>
      <c r="C129" s="299">
        <f>main!M171</f>
        <v>-265.7</v>
      </c>
      <c r="D129" s="299">
        <f>main!N171</f>
        <v>-276.8</v>
      </c>
      <c r="E129" s="299">
        <f>main!O171</f>
        <v>-276.6</v>
      </c>
      <c r="F129" s="299">
        <f>main!P171</f>
        <v>-276.6</v>
      </c>
      <c r="G129" s="299">
        <f>main!Q171</f>
        <v>0</v>
      </c>
      <c r="H129" s="299">
        <f>main!R171</f>
        <v>0.19999999999998863</v>
      </c>
      <c r="I129" s="299">
        <f>main!S171</f>
        <v>99.92774566473989</v>
      </c>
      <c r="J129" s="127">
        <f>main!T171</f>
        <v>0</v>
      </c>
      <c r="K129" s="127">
        <f>main!U171</f>
        <v>-276.6</v>
      </c>
      <c r="L129" s="127" t="str">
        <f>main!V171</f>
        <v> </v>
      </c>
    </row>
    <row r="130" spans="1:12" ht="15.75" hidden="1">
      <c r="A130" s="71" t="s">
        <v>166</v>
      </c>
      <c r="B130" s="144" t="s">
        <v>168</v>
      </c>
      <c r="C130" s="144"/>
      <c r="D130" s="300">
        <f>main!N172</f>
        <v>0</v>
      </c>
      <c r="E130" s="300">
        <f>main!O172</f>
        <v>0</v>
      </c>
      <c r="F130" s="299">
        <f>main!P172</f>
        <v>0</v>
      </c>
      <c r="G130" s="300">
        <f>main!Q172</f>
        <v>0</v>
      </c>
      <c r="H130" s="300">
        <f>main!R172</f>
        <v>0</v>
      </c>
      <c r="I130" s="300" t="str">
        <f>main!S172</f>
        <v> </v>
      </c>
      <c r="J130" s="127">
        <f>main!T172</f>
        <v>0</v>
      </c>
      <c r="K130" s="127">
        <f>main!U172</f>
        <v>0</v>
      </c>
      <c r="L130" s="127" t="str">
        <f>main!V172</f>
        <v> </v>
      </c>
    </row>
    <row r="131" spans="1:12" ht="15.75">
      <c r="A131" s="71" t="s">
        <v>169</v>
      </c>
      <c r="B131" s="144" t="s">
        <v>170</v>
      </c>
      <c r="C131" s="294">
        <f>main!M173</f>
        <v>-265.7</v>
      </c>
      <c r="D131" s="294">
        <f>main!N173</f>
        <v>-276.8</v>
      </c>
      <c r="E131" s="294">
        <f>main!O173</f>
        <v>-276.5999999999999</v>
      </c>
      <c r="F131" s="294">
        <f>main!P173</f>
        <v>-276.5999999999999</v>
      </c>
      <c r="G131" s="294">
        <f>main!Q173</f>
        <v>0</v>
      </c>
      <c r="H131" s="294">
        <f>main!R173</f>
        <v>0.20000000000004547</v>
      </c>
      <c r="I131" s="294">
        <f>main!S173</f>
        <v>99.92774566473985</v>
      </c>
      <c r="J131" s="127">
        <f>main!T174</f>
        <v>0</v>
      </c>
      <c r="K131" s="127">
        <f>main!U174</f>
        <v>1845</v>
      </c>
      <c r="L131" s="127" t="str">
        <f>main!V174</f>
        <v> </v>
      </c>
    </row>
    <row r="132" spans="1:12" ht="30" hidden="1">
      <c r="A132" s="71" t="s">
        <v>173</v>
      </c>
      <c r="B132" s="144" t="s">
        <v>171</v>
      </c>
      <c r="C132" s="144"/>
      <c r="D132" s="300">
        <f>main!N176</f>
        <v>0</v>
      </c>
      <c r="E132" s="300">
        <f>main!O176</f>
        <v>0</v>
      </c>
      <c r="F132" s="300">
        <f>main!P176</f>
        <v>0</v>
      </c>
      <c r="G132" s="300">
        <f>main!Q176</f>
        <v>0</v>
      </c>
      <c r="H132" s="300">
        <f>main!R176</f>
        <v>0</v>
      </c>
      <c r="I132" s="300" t="str">
        <f>main!S176</f>
        <v> </v>
      </c>
      <c r="J132" s="127">
        <f>main!T176</f>
        <v>0</v>
      </c>
      <c r="K132" s="127">
        <f>main!U176</f>
        <v>0</v>
      </c>
      <c r="L132" s="127" t="str">
        <f>main!V176</f>
        <v> </v>
      </c>
    </row>
    <row r="133" spans="1:12" ht="30" hidden="1">
      <c r="A133" s="71" t="s">
        <v>174</v>
      </c>
      <c r="B133" s="144" t="s">
        <v>172</v>
      </c>
      <c r="C133" s="144"/>
      <c r="D133" s="300">
        <f>main!N177</f>
        <v>0</v>
      </c>
      <c r="E133" s="300">
        <f>main!O177</f>
        <v>0</v>
      </c>
      <c r="F133" s="300">
        <f>main!P177</f>
        <v>0</v>
      </c>
      <c r="G133" s="300">
        <f>main!Q177</f>
        <v>0</v>
      </c>
      <c r="H133" s="300">
        <f>main!R177</f>
        <v>0</v>
      </c>
      <c r="I133" s="300" t="str">
        <f>main!S177</f>
        <v> </v>
      </c>
      <c r="J133" s="127">
        <f>main!T177</f>
        <v>0</v>
      </c>
      <c r="K133" s="127">
        <f>main!U177</f>
        <v>0</v>
      </c>
      <c r="L133" s="127" t="str">
        <f>main!V177</f>
        <v> </v>
      </c>
    </row>
    <row r="134" spans="1:12" ht="28.5">
      <c r="A134" s="264" t="s">
        <v>178</v>
      </c>
      <c r="B134" s="143" t="s">
        <v>176</v>
      </c>
      <c r="C134" s="299">
        <f>main!M178</f>
        <v>-107.7</v>
      </c>
      <c r="D134" s="299">
        <f>main!N178</f>
        <v>-107.7</v>
      </c>
      <c r="E134" s="299">
        <f>main!O178</f>
        <v>-87.7</v>
      </c>
      <c r="F134" s="299">
        <f>main!P178</f>
        <v>-87.7</v>
      </c>
      <c r="G134" s="299">
        <f>main!Q178</f>
        <v>0</v>
      </c>
      <c r="H134" s="299">
        <f>main!R178</f>
        <v>20</v>
      </c>
      <c r="I134" s="299">
        <f>main!S178</f>
        <v>81.42989786443825</v>
      </c>
      <c r="J134" s="128">
        <f>main!T178</f>
        <v>0</v>
      </c>
      <c r="K134" s="128">
        <f>main!U178</f>
        <v>-87.7</v>
      </c>
      <c r="L134" s="128" t="str">
        <f>main!V178</f>
        <v> </v>
      </c>
    </row>
    <row r="135" spans="1:12" ht="18.75" customHeight="1">
      <c r="A135" s="100" t="s">
        <v>175</v>
      </c>
      <c r="B135" s="144" t="s">
        <v>177</v>
      </c>
      <c r="C135" s="294">
        <f>main!M179</f>
        <v>-87.7</v>
      </c>
      <c r="D135" s="294">
        <f>main!N179</f>
        <v>-87.7</v>
      </c>
      <c r="E135" s="294">
        <f>main!O179</f>
        <v>-87.7</v>
      </c>
      <c r="F135" s="294">
        <f>main!P179</f>
        <v>-87.7</v>
      </c>
      <c r="G135" s="294">
        <f>main!Q179</f>
        <v>0</v>
      </c>
      <c r="H135" s="294">
        <f>main!R179</f>
        <v>0</v>
      </c>
      <c r="I135" s="294">
        <f>main!S179</f>
        <v>100</v>
      </c>
      <c r="J135" s="126">
        <f>main!T179</f>
        <v>0</v>
      </c>
      <c r="K135" s="126">
        <f>main!U179</f>
        <v>-87.7</v>
      </c>
      <c r="L135" s="126" t="str">
        <f>main!V179</f>
        <v> </v>
      </c>
    </row>
    <row r="136" spans="1:12" ht="15" hidden="1">
      <c r="A136" s="71" t="s">
        <v>179</v>
      </c>
      <c r="B136" s="144" t="s">
        <v>180</v>
      </c>
      <c r="C136" s="144"/>
      <c r="D136" s="294">
        <f>main!N180</f>
        <v>-20</v>
      </c>
      <c r="E136" s="294">
        <f>main!O180</f>
        <v>0</v>
      </c>
      <c r="F136" s="294">
        <f>main!P180</f>
        <v>0</v>
      </c>
      <c r="G136" s="294">
        <f>main!Q180</f>
        <v>0</v>
      </c>
      <c r="H136" s="294">
        <f>main!R180</f>
        <v>20</v>
      </c>
      <c r="I136" s="294">
        <f>main!S180</f>
        <v>0</v>
      </c>
      <c r="J136" s="126">
        <f>main!T180</f>
        <v>0</v>
      </c>
      <c r="K136" s="126">
        <f>main!U180</f>
        <v>0</v>
      </c>
      <c r="L136" s="126" t="str">
        <f>main!V180</f>
        <v> </v>
      </c>
    </row>
    <row r="137" spans="1:12" ht="30" hidden="1">
      <c r="A137" s="71" t="s">
        <v>181</v>
      </c>
      <c r="B137" s="144" t="s">
        <v>182</v>
      </c>
      <c r="C137" s="144"/>
      <c r="D137" s="294">
        <f>main!N181</f>
        <v>0</v>
      </c>
      <c r="E137" s="294">
        <f>main!O181</f>
        <v>0</v>
      </c>
      <c r="F137" s="294">
        <f>main!P181</f>
        <v>0</v>
      </c>
      <c r="G137" s="294">
        <f>main!Q181</f>
        <v>0</v>
      </c>
      <c r="H137" s="294">
        <f>main!R181</f>
        <v>0</v>
      </c>
      <c r="I137" s="294" t="str">
        <f>main!S181</f>
        <v> </v>
      </c>
      <c r="J137" s="126">
        <f>main!T181</f>
        <v>0</v>
      </c>
      <c r="K137" s="126">
        <f>main!U181</f>
        <v>0</v>
      </c>
      <c r="L137" s="126" t="str">
        <f>main!V181</f>
        <v> </v>
      </c>
    </row>
    <row r="138" spans="1:12" ht="15" hidden="1">
      <c r="A138" s="71" t="s">
        <v>183</v>
      </c>
      <c r="B138" s="144" t="s">
        <v>184</v>
      </c>
      <c r="C138" s="144"/>
      <c r="D138" s="294">
        <f>main!N182</f>
        <v>0</v>
      </c>
      <c r="E138" s="294">
        <f>main!O182</f>
        <v>0</v>
      </c>
      <c r="F138" s="294">
        <f>main!P182</f>
        <v>0</v>
      </c>
      <c r="G138" s="294">
        <f>main!Q182</f>
        <v>0</v>
      </c>
      <c r="H138" s="294">
        <f>main!R182</f>
        <v>0</v>
      </c>
      <c r="I138" s="294" t="str">
        <f>main!S182</f>
        <v> </v>
      </c>
      <c r="J138" s="126">
        <f>main!T182</f>
        <v>0</v>
      </c>
      <c r="K138" s="126">
        <f>main!U182</f>
        <v>0</v>
      </c>
      <c r="L138" s="126" t="str">
        <f>main!V182</f>
        <v> </v>
      </c>
    </row>
    <row r="139" spans="1:12" ht="30" hidden="1">
      <c r="A139" s="71" t="s">
        <v>185</v>
      </c>
      <c r="B139" s="144" t="s">
        <v>186</v>
      </c>
      <c r="C139" s="144"/>
      <c r="D139" s="294">
        <f>main!N183</f>
        <v>0</v>
      </c>
      <c r="E139" s="294">
        <f>main!O183</f>
        <v>0</v>
      </c>
      <c r="F139" s="294">
        <f>main!P183</f>
        <v>0</v>
      </c>
      <c r="G139" s="294">
        <f>main!Q183</f>
        <v>0</v>
      </c>
      <c r="H139" s="294">
        <f>main!R183</f>
        <v>0</v>
      </c>
      <c r="I139" s="294" t="str">
        <f>main!S183</f>
        <v> </v>
      </c>
      <c r="J139" s="126">
        <f>main!T183</f>
        <v>0</v>
      </c>
      <c r="K139" s="126">
        <f>main!U183</f>
        <v>0</v>
      </c>
      <c r="L139" s="126" t="str">
        <f>main!V183</f>
        <v> </v>
      </c>
    </row>
    <row r="140" spans="1:12" ht="15.75" hidden="1">
      <c r="A140" s="263" t="s">
        <v>132</v>
      </c>
      <c r="B140" s="143" t="s">
        <v>187</v>
      </c>
      <c r="C140" s="143"/>
      <c r="D140" s="300">
        <f>main!N184</f>
        <v>0</v>
      </c>
      <c r="E140" s="300">
        <f>main!O184</f>
        <v>0</v>
      </c>
      <c r="F140" s="300">
        <f>main!P184</f>
        <v>0</v>
      </c>
      <c r="G140" s="300">
        <f>main!Q184</f>
        <v>0</v>
      </c>
      <c r="H140" s="300">
        <f>main!R184</f>
        <v>0</v>
      </c>
      <c r="I140" s="300" t="str">
        <f>main!S184</f>
        <v> </v>
      </c>
      <c r="J140" s="127">
        <f>main!T184</f>
        <v>0</v>
      </c>
      <c r="K140" s="127">
        <f>main!U184</f>
        <v>0</v>
      </c>
      <c r="L140" s="127" t="str">
        <f>main!V184</f>
        <v> </v>
      </c>
    </row>
    <row r="141" spans="1:12" ht="30" hidden="1">
      <c r="A141" s="71" t="s">
        <v>129</v>
      </c>
      <c r="B141" s="144" t="s">
        <v>188</v>
      </c>
      <c r="C141" s="144"/>
      <c r="D141" s="300">
        <f>main!N185</f>
        <v>0</v>
      </c>
      <c r="E141" s="300">
        <f>main!O185</f>
        <v>0</v>
      </c>
      <c r="F141" s="300">
        <f>main!P185</f>
        <v>0</v>
      </c>
      <c r="G141" s="300">
        <f>main!Q185</f>
        <v>0</v>
      </c>
      <c r="H141" s="300">
        <f>main!R185</f>
        <v>0</v>
      </c>
      <c r="I141" s="300" t="str">
        <f>main!S185</f>
        <v> </v>
      </c>
      <c r="J141" s="127">
        <f>main!T185</f>
        <v>0</v>
      </c>
      <c r="K141" s="127">
        <f>main!U185</f>
        <v>0</v>
      </c>
      <c r="L141" s="127" t="str">
        <f>main!V185</f>
        <v> </v>
      </c>
    </row>
    <row r="142" spans="1:12" ht="30" hidden="1">
      <c r="A142" s="71" t="s">
        <v>133</v>
      </c>
      <c r="B142" s="144" t="s">
        <v>189</v>
      </c>
      <c r="C142" s="144"/>
      <c r="D142" s="300">
        <f>main!N186</f>
        <v>0</v>
      </c>
      <c r="E142" s="300">
        <f>main!O186</f>
        <v>0</v>
      </c>
      <c r="F142" s="300">
        <f>main!P186</f>
        <v>0</v>
      </c>
      <c r="G142" s="300">
        <f>main!Q186</f>
        <v>0</v>
      </c>
      <c r="H142" s="300">
        <f>main!R186</f>
        <v>0</v>
      </c>
      <c r="I142" s="300" t="str">
        <f>main!S186</f>
        <v> </v>
      </c>
      <c r="J142" s="127">
        <f>main!T186</f>
        <v>0</v>
      </c>
      <c r="K142" s="127">
        <f>main!U186</f>
        <v>0</v>
      </c>
      <c r="L142" s="127" t="str">
        <f>main!V186</f>
        <v> </v>
      </c>
    </row>
    <row r="143" spans="1:12" ht="30" hidden="1">
      <c r="A143" s="71" t="s">
        <v>135</v>
      </c>
      <c r="B143" s="144" t="s">
        <v>190</v>
      </c>
      <c r="C143" s="144"/>
      <c r="D143" s="300">
        <f>main!N187</f>
        <v>0</v>
      </c>
      <c r="E143" s="300">
        <f>main!O187</f>
        <v>0</v>
      </c>
      <c r="F143" s="300">
        <f>main!P187</f>
        <v>0</v>
      </c>
      <c r="G143" s="300">
        <f>main!Q187</f>
        <v>0</v>
      </c>
      <c r="H143" s="300">
        <f>main!R187</f>
        <v>0</v>
      </c>
      <c r="I143" s="300" t="str">
        <f>main!S187</f>
        <v> </v>
      </c>
      <c r="J143" s="127">
        <f>main!T187</f>
        <v>0</v>
      </c>
      <c r="K143" s="127">
        <f>main!U187</f>
        <v>0</v>
      </c>
      <c r="L143" s="127" t="str">
        <f>main!V187</f>
        <v> </v>
      </c>
    </row>
    <row r="144" spans="1:12" ht="28.5" hidden="1">
      <c r="A144" s="263" t="s">
        <v>194</v>
      </c>
      <c r="B144" s="143" t="s">
        <v>192</v>
      </c>
      <c r="C144" s="143"/>
      <c r="D144" s="300">
        <f>main!N188</f>
        <v>0</v>
      </c>
      <c r="E144" s="300">
        <f>main!O188</f>
        <v>0</v>
      </c>
      <c r="F144" s="300">
        <f>main!P188</f>
        <v>0</v>
      </c>
      <c r="G144" s="300">
        <f>main!Q188</f>
        <v>0</v>
      </c>
      <c r="H144" s="300">
        <f>main!R188</f>
        <v>0</v>
      </c>
      <c r="I144" s="300" t="str">
        <f>main!S188</f>
        <v> </v>
      </c>
      <c r="J144" s="127">
        <f>main!T188</f>
        <v>0</v>
      </c>
      <c r="K144" s="127">
        <f>main!U188</f>
        <v>0</v>
      </c>
      <c r="L144" s="127" t="str">
        <f>main!V188</f>
        <v> </v>
      </c>
    </row>
    <row r="145" spans="1:12" ht="15.75" hidden="1">
      <c r="A145" s="71" t="s">
        <v>191</v>
      </c>
      <c r="B145" s="144" t="s">
        <v>193</v>
      </c>
      <c r="C145" s="144"/>
      <c r="D145" s="300">
        <f>main!N189</f>
        <v>0</v>
      </c>
      <c r="E145" s="300">
        <f>main!O189</f>
        <v>0</v>
      </c>
      <c r="F145" s="300">
        <f>main!P189</f>
        <v>0</v>
      </c>
      <c r="G145" s="300">
        <f>main!Q189</f>
        <v>0</v>
      </c>
      <c r="H145" s="300">
        <f>main!R189</f>
        <v>0</v>
      </c>
      <c r="I145" s="300" t="str">
        <f>main!S189</f>
        <v> </v>
      </c>
      <c r="J145" s="127">
        <f>main!T189</f>
        <v>0</v>
      </c>
      <c r="K145" s="127">
        <f>main!U189</f>
        <v>0</v>
      </c>
      <c r="L145" s="127" t="str">
        <f>main!V189</f>
        <v> </v>
      </c>
    </row>
    <row r="146" spans="1:12" ht="15.75" hidden="1">
      <c r="A146" s="71" t="s">
        <v>141</v>
      </c>
      <c r="B146" s="144" t="s">
        <v>195</v>
      </c>
      <c r="C146" s="144"/>
      <c r="D146" s="300">
        <f>main!N190</f>
        <v>0</v>
      </c>
      <c r="E146" s="300">
        <f>main!O190</f>
        <v>0</v>
      </c>
      <c r="F146" s="300">
        <f>main!P190</f>
        <v>0</v>
      </c>
      <c r="G146" s="300">
        <f>main!Q190</f>
        <v>0</v>
      </c>
      <c r="H146" s="300">
        <f>main!R190</f>
        <v>0</v>
      </c>
      <c r="I146" s="300" t="str">
        <f>main!S190</f>
        <v> </v>
      </c>
      <c r="J146" s="127">
        <f>main!T190</f>
        <v>0</v>
      </c>
      <c r="K146" s="127">
        <f>main!U190</f>
        <v>0</v>
      </c>
      <c r="L146" s="127" t="str">
        <f>main!V190</f>
        <v> </v>
      </c>
    </row>
    <row r="147" spans="1:12" ht="15.75" hidden="1">
      <c r="A147" s="152" t="s">
        <v>197</v>
      </c>
      <c r="B147" s="143" t="s">
        <v>198</v>
      </c>
      <c r="C147" s="143"/>
      <c r="D147" s="300">
        <f>main!N191</f>
        <v>0</v>
      </c>
      <c r="E147" s="300">
        <f>main!O191</f>
        <v>0</v>
      </c>
      <c r="F147" s="300">
        <f>main!P191</f>
        <v>0</v>
      </c>
      <c r="G147" s="300">
        <f>main!Q191</f>
        <v>0</v>
      </c>
      <c r="H147" s="300">
        <f>main!R191</f>
        <v>0</v>
      </c>
      <c r="I147" s="300" t="str">
        <f>main!S191</f>
        <v> </v>
      </c>
      <c r="J147" s="127">
        <f>main!T191</f>
        <v>0</v>
      </c>
      <c r="K147" s="127">
        <f>main!U191</f>
        <v>0</v>
      </c>
      <c r="L147" s="127" t="str">
        <f>main!V191</f>
        <v> </v>
      </c>
    </row>
    <row r="148" spans="1:12" ht="15.75" hidden="1">
      <c r="A148" s="71" t="s">
        <v>196</v>
      </c>
      <c r="B148" s="144" t="s">
        <v>199</v>
      </c>
      <c r="C148" s="144"/>
      <c r="D148" s="300">
        <f>main!N192</f>
        <v>0</v>
      </c>
      <c r="E148" s="300">
        <f>main!O192</f>
        <v>0</v>
      </c>
      <c r="F148" s="300">
        <f>main!P192</f>
        <v>0</v>
      </c>
      <c r="G148" s="300">
        <f>main!Q192</f>
        <v>0</v>
      </c>
      <c r="H148" s="300">
        <f>main!R192</f>
        <v>0</v>
      </c>
      <c r="I148" s="300" t="str">
        <f>main!S192</f>
        <v> </v>
      </c>
      <c r="J148" s="127">
        <f>main!T192</f>
        <v>0</v>
      </c>
      <c r="K148" s="127">
        <f>main!U192</f>
        <v>0</v>
      </c>
      <c r="L148" s="127" t="str">
        <f>main!V192</f>
        <v> </v>
      </c>
    </row>
    <row r="149" spans="1:12" ht="15.75" hidden="1">
      <c r="A149" s="71" t="s">
        <v>200</v>
      </c>
      <c r="B149" s="144" t="s">
        <v>201</v>
      </c>
      <c r="C149" s="144"/>
      <c r="D149" s="300">
        <f>main!N193</f>
        <v>0</v>
      </c>
      <c r="E149" s="300">
        <f>main!O193</f>
        <v>0</v>
      </c>
      <c r="F149" s="300">
        <f>main!P193</f>
        <v>0</v>
      </c>
      <c r="G149" s="300">
        <f>main!Q193</f>
        <v>0</v>
      </c>
      <c r="H149" s="300">
        <f>main!R193</f>
        <v>0</v>
      </c>
      <c r="I149" s="300" t="str">
        <f>main!S193</f>
        <v> </v>
      </c>
      <c r="J149" s="127">
        <f>main!T193</f>
        <v>0</v>
      </c>
      <c r="K149" s="127">
        <f>main!U193</f>
        <v>0</v>
      </c>
      <c r="L149" s="127" t="str">
        <f>main!V193</f>
        <v> </v>
      </c>
    </row>
    <row r="150" spans="1:12" ht="15.75" hidden="1">
      <c r="A150" s="71" t="s">
        <v>202</v>
      </c>
      <c r="B150" s="144" t="s">
        <v>203</v>
      </c>
      <c r="C150" s="144"/>
      <c r="D150" s="300">
        <f>main!N194</f>
        <v>0</v>
      </c>
      <c r="E150" s="300">
        <f>main!O194</f>
        <v>0</v>
      </c>
      <c r="F150" s="300">
        <f>main!P194</f>
        <v>0</v>
      </c>
      <c r="G150" s="300">
        <f>main!Q194</f>
        <v>0</v>
      </c>
      <c r="H150" s="300">
        <f>main!R194</f>
        <v>0</v>
      </c>
      <c r="I150" s="300" t="str">
        <f>main!S194</f>
        <v> </v>
      </c>
      <c r="J150" s="127">
        <f>main!T194</f>
        <v>0</v>
      </c>
      <c r="K150" s="127">
        <f>main!U194</f>
        <v>0</v>
      </c>
      <c r="L150" s="127" t="str">
        <f>main!V194</f>
        <v> </v>
      </c>
    </row>
    <row r="151" spans="1:12" ht="18" customHeight="1">
      <c r="A151" s="152" t="s">
        <v>205</v>
      </c>
      <c r="B151" s="143" t="s">
        <v>204</v>
      </c>
      <c r="C151" s="299">
        <f>main!M195</f>
        <v>5328</v>
      </c>
      <c r="D151" s="299">
        <f>main!N195</f>
        <v>4470.3</v>
      </c>
      <c r="E151" s="299">
        <f>main!O195</f>
        <v>3483.8</v>
      </c>
      <c r="F151" s="299">
        <f>main!P195</f>
        <v>1962.5000000000002</v>
      </c>
      <c r="G151" s="299">
        <f>main!Q195</f>
        <v>1521.3</v>
      </c>
      <c r="H151" s="299">
        <f>main!R195</f>
        <v>-986.5</v>
      </c>
      <c r="I151" s="299">
        <f>main!S195</f>
        <v>77.93212983468672</v>
      </c>
      <c r="J151" s="128">
        <f>main!T195</f>
        <v>0</v>
      </c>
      <c r="K151" s="128">
        <f>main!U195</f>
        <v>3483.8</v>
      </c>
      <c r="L151" s="128" t="str">
        <f>main!V195</f>
        <v> </v>
      </c>
    </row>
    <row r="152" spans="1:12" ht="18.75" customHeight="1">
      <c r="A152" s="258" t="s">
        <v>280</v>
      </c>
      <c r="B152" s="262" t="s">
        <v>206</v>
      </c>
      <c r="C152" s="294">
        <f>main!M196</f>
        <v>6538.6</v>
      </c>
      <c r="D152" s="294">
        <f>main!N196</f>
        <v>5580.5</v>
      </c>
      <c r="E152" s="294">
        <f>main!O196</f>
        <v>4591.1</v>
      </c>
      <c r="F152" s="294">
        <f>main!P196</f>
        <v>3069.8</v>
      </c>
      <c r="G152" s="294">
        <f>main!Q196</f>
        <v>1521.3</v>
      </c>
      <c r="H152" s="294">
        <f>main!R196</f>
        <v>-989.3999999999996</v>
      </c>
      <c r="I152" s="294">
        <f>main!S196</f>
        <v>82.27040587760955</v>
      </c>
      <c r="J152" s="128"/>
      <c r="K152" s="128"/>
      <c r="L152" s="128"/>
    </row>
    <row r="153" spans="1:12" ht="18.75" customHeight="1">
      <c r="A153" s="71" t="s">
        <v>281</v>
      </c>
      <c r="B153" s="262" t="s">
        <v>206</v>
      </c>
      <c r="C153" s="294">
        <f>main!M197</f>
        <v>-1210.6</v>
      </c>
      <c r="D153" s="294">
        <f>main!N197</f>
        <v>-1110.2</v>
      </c>
      <c r="E153" s="294">
        <f>main!O197</f>
        <v>-1107.3</v>
      </c>
      <c r="F153" s="294">
        <f>main!P197</f>
        <v>-1107.3</v>
      </c>
      <c r="G153" s="294">
        <f>main!Q197</f>
        <v>0</v>
      </c>
      <c r="H153" s="294">
        <f>main!R197</f>
        <v>2.900000000000091</v>
      </c>
      <c r="I153" s="294">
        <f>main!S197</f>
        <v>99.73878580435957</v>
      </c>
      <c r="J153" s="126">
        <f>main!T197</f>
        <v>0</v>
      </c>
      <c r="K153" s="126">
        <f>main!U197</f>
        <v>-1107.3</v>
      </c>
      <c r="L153" s="126" t="str">
        <f>main!V197</f>
        <v> </v>
      </c>
    </row>
    <row r="154" spans="1:12" ht="22.5" customHeight="1">
      <c r="A154" s="325" t="s">
        <v>210</v>
      </c>
      <c r="B154" s="333" t="s">
        <v>207</v>
      </c>
      <c r="C154" s="327">
        <f>main!M198</f>
        <v>-805.4999999999873</v>
      </c>
      <c r="D154" s="327">
        <f>main!N198</f>
        <v>-725.8000000000011</v>
      </c>
      <c r="E154" s="327">
        <f>main!O198</f>
        <v>-1178.6999999999962</v>
      </c>
      <c r="F154" s="327">
        <f>main!P198</f>
        <v>-1084.699999999996</v>
      </c>
      <c r="G154" s="327">
        <f>main!Q198</f>
        <v>-94</v>
      </c>
      <c r="H154" s="327">
        <f>main!R198</f>
        <v>-452.8999999999951</v>
      </c>
      <c r="I154" s="327">
        <f>main!S198</f>
        <v>162.4001102232012</v>
      </c>
      <c r="J154" s="127">
        <f>main!T198</f>
        <v>0</v>
      </c>
      <c r="K154" s="127">
        <f>main!U198</f>
        <v>-1178.6999999999962</v>
      </c>
      <c r="L154" s="127" t="str">
        <f>main!V198</f>
        <v> </v>
      </c>
    </row>
    <row r="155" spans="1:12" ht="21" customHeight="1">
      <c r="A155" s="328" t="s">
        <v>211</v>
      </c>
      <c r="B155" s="329" t="s">
        <v>208</v>
      </c>
      <c r="C155" s="330">
        <f>main!M199</f>
        <v>2332.6</v>
      </c>
      <c r="D155" s="330">
        <f>main!N199</f>
        <v>2332.6</v>
      </c>
      <c r="E155" s="330">
        <f>main!O199</f>
        <v>2489.9</v>
      </c>
      <c r="F155" s="330">
        <f>main!P199</f>
        <v>1403</v>
      </c>
      <c r="G155" s="330">
        <f>main!Q199</f>
        <v>1086.9</v>
      </c>
      <c r="H155" s="330">
        <f>main!R199</f>
        <v>157.30000000000018</v>
      </c>
      <c r="I155" s="330">
        <f>main!S199</f>
        <v>106.74354797221986</v>
      </c>
      <c r="J155" s="128">
        <f>main!T199</f>
        <v>0</v>
      </c>
      <c r="K155" s="128">
        <f>main!U199</f>
        <v>2489.9</v>
      </c>
      <c r="L155" s="128" t="str">
        <f>main!V199</f>
        <v> </v>
      </c>
    </row>
    <row r="156" spans="1:12" ht="21" customHeight="1">
      <c r="A156" s="328" t="s">
        <v>336</v>
      </c>
      <c r="B156" s="329" t="s">
        <v>335</v>
      </c>
      <c r="C156" s="330">
        <f>main!M200</f>
        <v>0</v>
      </c>
      <c r="D156" s="330">
        <f>main!N200</f>
        <v>0</v>
      </c>
      <c r="E156" s="330">
        <f>main!O200</f>
        <v>0</v>
      </c>
      <c r="F156" s="330">
        <f>main!P200</f>
        <v>0.1</v>
      </c>
      <c r="G156" s="330">
        <f>main!Q200</f>
        <v>-0.1</v>
      </c>
      <c r="H156" s="330">
        <f>main!R200</f>
        <v>0</v>
      </c>
      <c r="I156" s="330" t="str">
        <f>main!S200</f>
        <v> </v>
      </c>
      <c r="J156" s="128"/>
      <c r="K156" s="128"/>
      <c r="L156" s="128"/>
    </row>
    <row r="157" spans="1:12" ht="22.5" customHeight="1">
      <c r="A157" s="331" t="s">
        <v>212</v>
      </c>
      <c r="B157" s="332" t="s">
        <v>209</v>
      </c>
      <c r="C157" s="330">
        <f>main!M201</f>
        <v>-3138.099999999987</v>
      </c>
      <c r="D157" s="330">
        <f>main!N201</f>
        <v>-3058.400000000001</v>
      </c>
      <c r="E157" s="330">
        <f>main!O201</f>
        <v>-3668.5999999999963</v>
      </c>
      <c r="F157" s="330">
        <f>main!P201</f>
        <v>-2487.799999999996</v>
      </c>
      <c r="G157" s="330">
        <f>main!Q201</f>
        <v>-1180.8000000000002</v>
      </c>
      <c r="H157" s="330">
        <f>main!R201</f>
        <v>-610.1999999999953</v>
      </c>
      <c r="I157" s="330">
        <f>main!S201</f>
        <v>119.95160868427921</v>
      </c>
      <c r="J157" s="128">
        <f>main!T201</f>
        <v>0</v>
      </c>
      <c r="K157" s="128">
        <f>main!U201</f>
        <v>-3668.5999999999963</v>
      </c>
      <c r="L157" s="128" t="str">
        <f>main!V201</f>
        <v> </v>
      </c>
    </row>
  </sheetData>
  <sheetProtection/>
  <mergeCells count="13">
    <mergeCell ref="H7:I7"/>
    <mergeCell ref="A5:I5"/>
    <mergeCell ref="F7:G7"/>
    <mergeCell ref="A2:L2"/>
    <mergeCell ref="K7:L7"/>
    <mergeCell ref="J7:J8"/>
    <mergeCell ref="A4:L4"/>
    <mergeCell ref="A3:L3"/>
    <mergeCell ref="B7:B8"/>
    <mergeCell ref="A7:A8"/>
    <mergeCell ref="D7:D8"/>
    <mergeCell ref="C7:C8"/>
    <mergeCell ref="E7:E8"/>
  </mergeCells>
  <printOptions horizontalCentered="1"/>
  <pageMargins left="0" right="0" top="0.3937007874015748" bottom="0.3937007874015748" header="0" footer="0"/>
  <pageSetup blackAndWhite="1" horizontalDpi="600" verticalDpi="600" orientation="portrait" paperSize="9" scale="74" r:id="rId1"/>
  <headerFooter>
    <oddFooter>&amp;C&amp;P</oddFooter>
  </headerFooter>
  <rowBreaks count="1" manualBreakCount="1">
    <brk id="80" max="7" man="1"/>
  </rowBreaks>
</worksheet>
</file>

<file path=xl/worksheets/sheet4.xml><?xml version="1.0" encoding="utf-8"?>
<worksheet xmlns="http://schemas.openxmlformats.org/spreadsheetml/2006/main" xmlns:r="http://schemas.openxmlformats.org/officeDocument/2006/relationships">
  <dimension ref="A1:O161"/>
  <sheetViews>
    <sheetView showZeros="0" view="pageBreakPreview" zoomScaleSheetLayoutView="100" zoomScalePageLayoutView="0" workbookViewId="0" topLeftCell="A3">
      <selection activeCell="M2" sqref="M2"/>
    </sheetView>
  </sheetViews>
  <sheetFormatPr defaultColWidth="9.140625" defaultRowHeight="15"/>
  <cols>
    <col min="1" max="1" width="48.7109375" style="0" customWidth="1"/>
    <col min="2" max="2" width="10.140625" style="0" customWidth="1"/>
    <col min="3" max="3" width="10.57421875" style="0" customWidth="1"/>
    <col min="4" max="5" width="11.00390625" style="0" customWidth="1"/>
    <col min="6" max="6" width="11.421875" style="0" customWidth="1"/>
    <col min="7" max="7" width="10.00390625" style="0" customWidth="1"/>
    <col min="8" max="8" width="10.57421875" style="0" customWidth="1"/>
    <col min="9" max="9" width="9.140625" style="0" customWidth="1"/>
    <col min="10" max="11" width="9.140625" style="0" hidden="1" customWidth="1"/>
    <col min="12" max="12" width="9.8515625" style="0" hidden="1" customWidth="1"/>
    <col min="15" max="15" width="26.8515625" style="0" customWidth="1"/>
  </cols>
  <sheetData>
    <row r="1" spans="4:11" ht="15">
      <c r="D1" s="12"/>
      <c r="E1" s="12"/>
      <c r="F1" s="12"/>
      <c r="G1" s="12"/>
      <c r="H1" s="12"/>
      <c r="I1" s="14" t="s">
        <v>28</v>
      </c>
      <c r="J1" s="12"/>
      <c r="K1" s="12"/>
    </row>
    <row r="2" spans="1:12" ht="20.25">
      <c r="A2" s="905" t="s">
        <v>23</v>
      </c>
      <c r="B2" s="905"/>
      <c r="C2" s="905"/>
      <c r="D2" s="905"/>
      <c r="E2" s="905"/>
      <c r="F2" s="905"/>
      <c r="G2" s="905"/>
      <c r="H2" s="905"/>
      <c r="I2" s="905"/>
      <c r="J2" s="905"/>
      <c r="K2" s="905"/>
      <c r="L2" s="905"/>
    </row>
    <row r="3" spans="1:12" ht="20.25">
      <c r="A3" s="905" t="s">
        <v>295</v>
      </c>
      <c r="B3" s="905"/>
      <c r="C3" s="905"/>
      <c r="D3" s="905"/>
      <c r="E3" s="905"/>
      <c r="F3" s="905"/>
      <c r="G3" s="905"/>
      <c r="H3" s="905"/>
      <c r="I3" s="905"/>
      <c r="J3" s="905"/>
      <c r="K3" s="905"/>
      <c r="L3" s="905"/>
    </row>
    <row r="4" spans="1:12" ht="20.25" customHeight="1">
      <c r="A4" s="900" t="str">
        <f>main!A4</f>
        <v>la situația din 31 decembrie 2016</v>
      </c>
      <c r="B4" s="900"/>
      <c r="C4" s="900"/>
      <c r="D4" s="900"/>
      <c r="E4" s="900"/>
      <c r="F4" s="900"/>
      <c r="G4" s="900"/>
      <c r="H4" s="900"/>
      <c r="I4" s="900"/>
      <c r="J4" s="900"/>
      <c r="K4" s="900"/>
      <c r="L4" s="900"/>
    </row>
    <row r="5" spans="1:12" ht="15.75">
      <c r="A5" s="909"/>
      <c r="B5" s="909"/>
      <c r="C5" s="909"/>
      <c r="D5" s="909"/>
      <c r="E5" s="909"/>
      <c r="F5" s="909"/>
      <c r="G5" s="909"/>
      <c r="H5" s="909"/>
      <c r="I5" s="909"/>
      <c r="J5" s="272"/>
      <c r="K5" s="272"/>
      <c r="L5" s="272"/>
    </row>
    <row r="6" spans="1:11" ht="21" customHeight="1">
      <c r="A6" s="15"/>
      <c r="B6" s="15"/>
      <c r="C6" s="15"/>
      <c r="D6" s="16"/>
      <c r="E6" s="16" t="s">
        <v>1</v>
      </c>
      <c r="F6" s="16"/>
      <c r="G6" s="16"/>
      <c r="H6" s="15"/>
      <c r="I6" s="291" t="s">
        <v>24</v>
      </c>
      <c r="J6" s="15"/>
      <c r="K6" s="15"/>
    </row>
    <row r="7" spans="1:12" ht="24" customHeight="1">
      <c r="A7" s="878" t="s">
        <v>38</v>
      </c>
      <c r="B7" s="908" t="s">
        <v>242</v>
      </c>
      <c r="C7" s="902" t="s">
        <v>340</v>
      </c>
      <c r="D7" s="878" t="s">
        <v>31</v>
      </c>
      <c r="E7" s="878" t="s">
        <v>39</v>
      </c>
      <c r="F7" s="901" t="s">
        <v>307</v>
      </c>
      <c r="G7" s="901"/>
      <c r="H7" s="878" t="s">
        <v>32</v>
      </c>
      <c r="I7" s="878"/>
      <c r="J7" s="878" t="s">
        <v>36</v>
      </c>
      <c r="K7" s="878" t="s">
        <v>37</v>
      </c>
      <c r="L7" s="878"/>
    </row>
    <row r="8" spans="1:12" ht="27" customHeight="1">
      <c r="A8" s="878"/>
      <c r="B8" s="908"/>
      <c r="C8" s="903"/>
      <c r="D8" s="878"/>
      <c r="E8" s="878"/>
      <c r="F8" s="406" t="s">
        <v>309</v>
      </c>
      <c r="G8" s="406" t="s">
        <v>308</v>
      </c>
      <c r="H8" s="25" t="s">
        <v>296</v>
      </c>
      <c r="I8" s="25" t="s">
        <v>34</v>
      </c>
      <c r="J8" s="878"/>
      <c r="K8" s="25" t="s">
        <v>35</v>
      </c>
      <c r="L8" s="25" t="s">
        <v>34</v>
      </c>
    </row>
    <row r="9" spans="1:12" ht="15">
      <c r="A9" s="27">
        <v>1</v>
      </c>
      <c r="B9" s="27">
        <v>2</v>
      </c>
      <c r="C9" s="27">
        <v>3</v>
      </c>
      <c r="D9" s="27">
        <v>4</v>
      </c>
      <c r="E9" s="27">
        <v>5</v>
      </c>
      <c r="F9" s="27">
        <v>6</v>
      </c>
      <c r="G9" s="27">
        <v>7</v>
      </c>
      <c r="H9" s="27">
        <v>8</v>
      </c>
      <c r="I9" s="27">
        <v>9</v>
      </c>
      <c r="J9" s="26">
        <v>6</v>
      </c>
      <c r="K9" s="26">
        <v>7</v>
      </c>
      <c r="L9" s="26">
        <v>8</v>
      </c>
    </row>
    <row r="10" spans="1:12" ht="17.25">
      <c r="A10" s="318" t="s">
        <v>98</v>
      </c>
      <c r="B10" s="324">
        <v>1</v>
      </c>
      <c r="C10" s="320">
        <f>main!W12</f>
        <v>31378.89999999999</v>
      </c>
      <c r="D10" s="320">
        <f>main!X12</f>
        <v>29653.899999999998</v>
      </c>
      <c r="E10" s="320">
        <f>main!Y12</f>
        <v>28878.1</v>
      </c>
      <c r="F10" s="320">
        <f>main!Z12</f>
        <v>28525.899999999998</v>
      </c>
      <c r="G10" s="320">
        <f>main!AA12</f>
        <v>352.20000000000005</v>
      </c>
      <c r="H10" s="320">
        <f>main!AB12</f>
        <v>-775.7999999999982</v>
      </c>
      <c r="I10" s="320">
        <f>main!AC12</f>
        <v>97.38381798009705</v>
      </c>
      <c r="J10" s="39">
        <f>main!AD12</f>
        <v>0</v>
      </c>
      <c r="K10" s="39">
        <f>main!AE12</f>
        <v>28878.1</v>
      </c>
      <c r="L10" s="39" t="str">
        <f>main!AF12</f>
        <v> </v>
      </c>
    </row>
    <row r="11" spans="1:15" ht="15.75">
      <c r="A11" s="49" t="s">
        <v>41</v>
      </c>
      <c r="B11" s="137">
        <v>11</v>
      </c>
      <c r="C11" s="293">
        <f>main!W13</f>
        <v>26310.799999999992</v>
      </c>
      <c r="D11" s="293">
        <f>main!X13</f>
        <v>26071.1</v>
      </c>
      <c r="E11" s="293">
        <f>main!Y13</f>
        <v>26125.5</v>
      </c>
      <c r="F11" s="293">
        <f>main!Z13</f>
        <v>26125.5</v>
      </c>
      <c r="G11" s="293">
        <f>main!AA13</f>
        <v>0</v>
      </c>
      <c r="H11" s="293">
        <f>main!AB13</f>
        <v>54.400000000001405</v>
      </c>
      <c r="I11" s="293">
        <f>main!AC13</f>
        <v>100.20866016393633</v>
      </c>
      <c r="J11" s="40">
        <f>main!AD13</f>
        <v>0</v>
      </c>
      <c r="K11" s="40">
        <f>main!AE13</f>
        <v>26125.5</v>
      </c>
      <c r="L11" s="40" t="str">
        <f>main!AF13</f>
        <v> </v>
      </c>
      <c r="O11" s="419"/>
    </row>
    <row r="12" spans="1:15" ht="17.25" customHeight="1">
      <c r="A12" s="62" t="s">
        <v>42</v>
      </c>
      <c r="B12" s="226">
        <v>111</v>
      </c>
      <c r="C12" s="294">
        <f>main!W14</f>
        <v>4430</v>
      </c>
      <c r="D12" s="294">
        <f>main!X14</f>
        <v>4700.4</v>
      </c>
      <c r="E12" s="294">
        <f>main!Y14</f>
        <v>4663.4</v>
      </c>
      <c r="F12" s="294">
        <f>main!Z14</f>
        <v>4663.4</v>
      </c>
      <c r="G12" s="294">
        <f>main!AA14</f>
        <v>0</v>
      </c>
      <c r="H12" s="294">
        <f>main!AB14</f>
        <v>-37</v>
      </c>
      <c r="I12" s="294">
        <f>main!AC14</f>
        <v>99.2128329503872</v>
      </c>
      <c r="J12" s="38">
        <f>main!AD14</f>
        <v>0</v>
      </c>
      <c r="K12" s="38">
        <f>main!AE14</f>
        <v>4663.4</v>
      </c>
      <c r="L12" s="38" t="str">
        <f>main!AF14</f>
        <v> </v>
      </c>
      <c r="O12" s="426"/>
    </row>
    <row r="13" spans="1:15" ht="15" hidden="1">
      <c r="A13" s="129" t="s">
        <v>4</v>
      </c>
      <c r="B13" s="175"/>
      <c r="C13" s="175"/>
      <c r="D13" s="294"/>
      <c r="E13" s="294"/>
      <c r="F13" s="294"/>
      <c r="G13" s="294"/>
      <c r="H13" s="294"/>
      <c r="I13" s="294"/>
      <c r="J13" s="38">
        <f>main!AD15</f>
        <v>0</v>
      </c>
      <c r="K13" s="38">
        <f>main!AE15</f>
        <v>0</v>
      </c>
      <c r="L13" s="38">
        <f>main!AF15</f>
        <v>0</v>
      </c>
      <c r="O13" s="427"/>
    </row>
    <row r="14" spans="1:15" ht="24.75" customHeight="1">
      <c r="A14" s="130" t="s">
        <v>262</v>
      </c>
      <c r="B14" s="227">
        <v>1111</v>
      </c>
      <c r="C14" s="295">
        <f>main!W16</f>
        <v>1337.2</v>
      </c>
      <c r="D14" s="295">
        <f>main!X16</f>
        <v>1432.4</v>
      </c>
      <c r="E14" s="295">
        <f>main!Y16</f>
        <v>1371.6</v>
      </c>
      <c r="F14" s="295">
        <f>main!Z16</f>
        <v>1371.6</v>
      </c>
      <c r="G14" s="295">
        <f>main!AA16</f>
        <v>0</v>
      </c>
      <c r="H14" s="295">
        <f>main!AB16</f>
        <v>-60.80000000000018</v>
      </c>
      <c r="I14" s="295">
        <f>main!AC16</f>
        <v>95.75537559340965</v>
      </c>
      <c r="J14" s="41">
        <f>main!AD16</f>
        <v>0</v>
      </c>
      <c r="K14" s="41">
        <f>main!AE16</f>
        <v>1371.6</v>
      </c>
      <c r="L14" s="41" t="str">
        <f>main!AF16</f>
        <v> </v>
      </c>
      <c r="O14" s="428"/>
    </row>
    <row r="15" spans="1:15" ht="15">
      <c r="A15" s="130" t="s">
        <v>263</v>
      </c>
      <c r="B15" s="227">
        <v>1112</v>
      </c>
      <c r="C15" s="295">
        <f>main!W17</f>
        <v>3092.8</v>
      </c>
      <c r="D15" s="295">
        <f>main!X17</f>
        <v>3268</v>
      </c>
      <c r="E15" s="295">
        <f>main!Y17</f>
        <v>3291.8</v>
      </c>
      <c r="F15" s="295">
        <f>main!Z17</f>
        <v>3291.8</v>
      </c>
      <c r="G15" s="295">
        <f>main!AA17</f>
        <v>0</v>
      </c>
      <c r="H15" s="295">
        <f>main!AB17</f>
        <v>23.800000000000182</v>
      </c>
      <c r="I15" s="295">
        <f>main!AC17</f>
        <v>100.72827417380661</v>
      </c>
      <c r="J15" s="41">
        <f>main!AD17</f>
        <v>0</v>
      </c>
      <c r="K15" s="41">
        <f>main!AE17</f>
        <v>3291.8</v>
      </c>
      <c r="L15" s="41" t="str">
        <f>main!AF17</f>
        <v> </v>
      </c>
      <c r="O15" s="427"/>
    </row>
    <row r="16" spans="1:15" ht="15">
      <c r="A16" s="62" t="s">
        <v>43</v>
      </c>
      <c r="B16" s="175">
        <v>113</v>
      </c>
      <c r="C16" s="294">
        <f>main!W18</f>
        <v>53.2</v>
      </c>
      <c r="D16" s="294">
        <f>main!X18</f>
        <v>53.2</v>
      </c>
      <c r="E16" s="294">
        <f>main!Y18</f>
        <v>37.9</v>
      </c>
      <c r="F16" s="294">
        <f>main!Z18</f>
        <v>37.9</v>
      </c>
      <c r="G16" s="294">
        <f>main!AA18</f>
        <v>0</v>
      </c>
      <c r="H16" s="294">
        <f>main!AB18</f>
        <v>-15.300000000000004</v>
      </c>
      <c r="I16" s="294">
        <f>main!AC18</f>
        <v>71.2406015037594</v>
      </c>
      <c r="J16" s="38">
        <f>main!AD18</f>
        <v>0</v>
      </c>
      <c r="K16" s="38">
        <f>main!AE18</f>
        <v>37.9</v>
      </c>
      <c r="L16" s="38" t="str">
        <f>main!AF18</f>
        <v> </v>
      </c>
      <c r="O16" s="419"/>
    </row>
    <row r="17" spans="1:15" ht="15" hidden="1">
      <c r="A17" s="129" t="s">
        <v>4</v>
      </c>
      <c r="B17" s="175"/>
      <c r="C17" s="175"/>
      <c r="D17" s="294"/>
      <c r="E17" s="294"/>
      <c r="F17" s="294"/>
      <c r="G17" s="294"/>
      <c r="H17" s="294"/>
      <c r="I17" s="294"/>
      <c r="J17" s="38">
        <f>main!AD19</f>
        <v>0</v>
      </c>
      <c r="K17" s="38">
        <f>main!AE19</f>
        <v>0</v>
      </c>
      <c r="L17" s="38">
        <f>main!AF19</f>
        <v>0</v>
      </c>
      <c r="O17" s="419"/>
    </row>
    <row r="18" spans="1:15" ht="15" hidden="1">
      <c r="A18" s="139" t="s">
        <v>239</v>
      </c>
      <c r="B18" s="173">
        <v>1131</v>
      </c>
      <c r="C18" s="173"/>
      <c r="D18" s="295">
        <f>main!X20</f>
        <v>0</v>
      </c>
      <c r="E18" s="295">
        <f>main!Y20</f>
        <v>0</v>
      </c>
      <c r="F18" s="295">
        <f>main!Z20</f>
        <v>0</v>
      </c>
      <c r="G18" s="295">
        <f>main!AA20</f>
        <v>0</v>
      </c>
      <c r="H18" s="295">
        <f>main!AB20</f>
        <v>0</v>
      </c>
      <c r="I18" s="295" t="str">
        <f>main!AC20</f>
        <v> </v>
      </c>
      <c r="J18" s="38">
        <f>main!AD20</f>
        <v>0</v>
      </c>
      <c r="K18" s="38">
        <f>main!AE20</f>
        <v>0</v>
      </c>
      <c r="L18" s="38">
        <f>main!AF20</f>
        <v>0</v>
      </c>
      <c r="O18" s="419"/>
    </row>
    <row r="19" spans="1:15" ht="18" customHeight="1" hidden="1">
      <c r="A19" s="139" t="s">
        <v>240</v>
      </c>
      <c r="B19" s="173">
        <v>1132</v>
      </c>
      <c r="C19" s="173"/>
      <c r="D19" s="295">
        <f>main!X21</f>
        <v>0</v>
      </c>
      <c r="E19" s="295">
        <f>main!Y21</f>
        <v>0</v>
      </c>
      <c r="F19" s="295">
        <f>main!Z21</f>
        <v>0</v>
      </c>
      <c r="G19" s="295">
        <f>main!AA21</f>
        <v>0</v>
      </c>
      <c r="H19" s="295">
        <f>main!AB21</f>
        <v>0</v>
      </c>
      <c r="I19" s="295" t="str">
        <f>main!AC21</f>
        <v> </v>
      </c>
      <c r="J19" s="38">
        <f>main!AD21</f>
        <v>0</v>
      </c>
      <c r="K19" s="38">
        <f>main!AE21</f>
        <v>0</v>
      </c>
      <c r="L19" s="38">
        <f>main!AF21</f>
        <v>0</v>
      </c>
      <c r="O19" s="419"/>
    </row>
    <row r="20" spans="1:15" ht="15">
      <c r="A20" s="139" t="s">
        <v>256</v>
      </c>
      <c r="B20" s="173">
        <v>1133</v>
      </c>
      <c r="C20" s="295">
        <f>main!W22</f>
        <v>3.2</v>
      </c>
      <c r="D20" s="295">
        <f>main!X22</f>
        <v>3.2</v>
      </c>
      <c r="E20" s="295">
        <f>main!Y22</f>
        <v>3.1</v>
      </c>
      <c r="F20" s="295">
        <f>main!Z22</f>
        <v>3.1</v>
      </c>
      <c r="G20" s="295">
        <f>main!AA22</f>
        <v>0</v>
      </c>
      <c r="H20" s="295">
        <f>main!AB22</f>
        <v>-0.10000000000000009</v>
      </c>
      <c r="I20" s="295">
        <f>main!AC22</f>
        <v>96.875</v>
      </c>
      <c r="J20" s="126"/>
      <c r="K20" s="126"/>
      <c r="L20" s="126"/>
      <c r="O20" s="419"/>
    </row>
    <row r="21" spans="1:15" ht="15">
      <c r="A21" s="139" t="s">
        <v>327</v>
      </c>
      <c r="B21" s="173">
        <v>1136</v>
      </c>
      <c r="C21" s="295">
        <f>main!W23</f>
        <v>50</v>
      </c>
      <c r="D21" s="295">
        <f>main!X23</f>
        <v>50</v>
      </c>
      <c r="E21" s="295">
        <f>main!Y23</f>
        <v>34.8</v>
      </c>
      <c r="F21" s="295">
        <f>main!Z23</f>
        <v>34.8</v>
      </c>
      <c r="G21" s="295">
        <f>main!AA23</f>
        <v>0</v>
      </c>
      <c r="H21" s="295">
        <f>main!AB23</f>
        <v>-15.200000000000003</v>
      </c>
      <c r="I21" s="295">
        <f>main!AC23</f>
        <v>69.6</v>
      </c>
      <c r="J21" s="126"/>
      <c r="K21" s="126"/>
      <c r="L21" s="126"/>
      <c r="O21" s="419"/>
    </row>
    <row r="22" spans="1:15" ht="15">
      <c r="A22" s="69" t="s">
        <v>44</v>
      </c>
      <c r="B22" s="175">
        <v>114</v>
      </c>
      <c r="C22" s="295">
        <f>main!W24</f>
        <v>20539.999999999993</v>
      </c>
      <c r="D22" s="295">
        <f>main!X24</f>
        <v>19890.5</v>
      </c>
      <c r="E22" s="294">
        <f>main!Y24</f>
        <v>19972.4</v>
      </c>
      <c r="F22" s="294">
        <f>main!Z24</f>
        <v>19972.4</v>
      </c>
      <c r="G22" s="294">
        <f>main!AA24</f>
        <v>0</v>
      </c>
      <c r="H22" s="294">
        <f>main!AB24</f>
        <v>81.90000000000146</v>
      </c>
      <c r="I22" s="294">
        <f>main!AC24</f>
        <v>100.41175435509415</v>
      </c>
      <c r="J22" s="126"/>
      <c r="K22" s="126"/>
      <c r="L22" s="126"/>
      <c r="O22" s="419"/>
    </row>
    <row r="23" spans="1:15" ht="15">
      <c r="A23" s="129" t="s">
        <v>13</v>
      </c>
      <c r="B23" s="138"/>
      <c r="C23" s="138"/>
      <c r="D23" s="294"/>
      <c r="E23" s="294"/>
      <c r="F23" s="294"/>
      <c r="G23" s="294"/>
      <c r="H23" s="294"/>
      <c r="I23" s="294"/>
      <c r="J23" s="126"/>
      <c r="K23" s="126"/>
      <c r="L23" s="126"/>
      <c r="O23" s="419"/>
    </row>
    <row r="24" spans="1:12" ht="15">
      <c r="A24" s="140" t="s">
        <v>305</v>
      </c>
      <c r="B24" s="228">
        <v>1141</v>
      </c>
      <c r="C24" s="296">
        <f>main!W26</f>
        <v>15270.699999999999</v>
      </c>
      <c r="D24" s="296">
        <f>main!X26</f>
        <v>14657.3</v>
      </c>
      <c r="E24" s="296">
        <f>main!Y26</f>
        <v>14504.800000000001</v>
      </c>
      <c r="F24" s="296">
        <f>main!Z26</f>
        <v>14504.800000000001</v>
      </c>
      <c r="G24" s="296">
        <f>main!AA26</f>
        <v>0</v>
      </c>
      <c r="H24" s="296">
        <f>main!AB26</f>
        <v>-152.49999999999818</v>
      </c>
      <c r="I24" s="296">
        <f>main!AC26</f>
        <v>98.95956281170476</v>
      </c>
      <c r="J24" s="126"/>
      <c r="K24" s="126"/>
      <c r="L24" s="126"/>
    </row>
    <row r="25" spans="1:12" ht="15">
      <c r="A25" s="132" t="s">
        <v>4</v>
      </c>
      <c r="B25" s="138"/>
      <c r="C25" s="138"/>
      <c r="D25" s="294"/>
      <c r="E25" s="294"/>
      <c r="F25" s="294"/>
      <c r="G25" s="294"/>
      <c r="H25" s="294"/>
      <c r="I25" s="294"/>
      <c r="J25" s="126"/>
      <c r="K25" s="126"/>
      <c r="L25" s="126"/>
    </row>
    <row r="26" spans="1:12" ht="25.5">
      <c r="A26" s="53" t="s">
        <v>49</v>
      </c>
      <c r="B26" s="221">
        <v>11411</v>
      </c>
      <c r="C26" s="297">
        <f>main!W28</f>
        <v>5489.7</v>
      </c>
      <c r="D26" s="297">
        <f>main!X28</f>
        <v>5201.7</v>
      </c>
      <c r="E26" s="297">
        <f>main!Y28</f>
        <v>5315.4</v>
      </c>
      <c r="F26" s="297">
        <f>main!Z28</f>
        <v>5315.4</v>
      </c>
      <c r="G26" s="297">
        <f>main!AA28</f>
        <v>0</v>
      </c>
      <c r="H26" s="297">
        <f>main!AB28</f>
        <v>113.69999999999982</v>
      </c>
      <c r="I26" s="297">
        <f>main!AC28</f>
        <v>102.18582386527481</v>
      </c>
      <c r="J26" s="126"/>
      <c r="K26" s="126"/>
      <c r="L26" s="126"/>
    </row>
    <row r="27" spans="1:12" ht="15">
      <c r="A27" s="53" t="s">
        <v>17</v>
      </c>
      <c r="B27" s="221">
        <v>11412</v>
      </c>
      <c r="C27" s="297">
        <f>main!W29</f>
        <v>11934.6</v>
      </c>
      <c r="D27" s="297">
        <f>main!X29</f>
        <v>11697.1</v>
      </c>
      <c r="E27" s="297">
        <f>main!Y29</f>
        <v>11761</v>
      </c>
      <c r="F27" s="297">
        <f>main!Z29</f>
        <v>11761</v>
      </c>
      <c r="G27" s="297">
        <f>main!AA29</f>
        <v>0</v>
      </c>
      <c r="H27" s="297">
        <f>main!AB29</f>
        <v>63.899999999999636</v>
      </c>
      <c r="I27" s="297">
        <f>main!AC29</f>
        <v>100.54628925118192</v>
      </c>
      <c r="J27" s="126"/>
      <c r="K27" s="126"/>
      <c r="L27" s="126"/>
    </row>
    <row r="28" spans="1:12" ht="15">
      <c r="A28" s="53" t="s">
        <v>18</v>
      </c>
      <c r="B28" s="221">
        <v>11413</v>
      </c>
      <c r="C28" s="297">
        <f>main!W30</f>
        <v>-2153.6</v>
      </c>
      <c r="D28" s="297">
        <f>main!X30</f>
        <v>-2241.5</v>
      </c>
      <c r="E28" s="297">
        <f>main!Y30</f>
        <v>-2571.6</v>
      </c>
      <c r="F28" s="297">
        <f>main!Z30</f>
        <v>-2571.6</v>
      </c>
      <c r="G28" s="297">
        <f>main!AA30</f>
        <v>0</v>
      </c>
      <c r="H28" s="297">
        <f>main!AB30</f>
        <v>-330.0999999999999</v>
      </c>
      <c r="I28" s="297">
        <f>main!AC30</f>
        <v>114.72674548293553</v>
      </c>
      <c r="J28" s="126"/>
      <c r="K28" s="126"/>
      <c r="L28" s="126"/>
    </row>
    <row r="29" spans="1:12" ht="15">
      <c r="A29" s="140" t="s">
        <v>19</v>
      </c>
      <c r="B29" s="223">
        <v>1142</v>
      </c>
      <c r="C29" s="296">
        <f>main!W31</f>
        <v>4302.5</v>
      </c>
      <c r="D29" s="296">
        <f>main!X31</f>
        <v>4266.2</v>
      </c>
      <c r="E29" s="296">
        <f>main!Y31</f>
        <v>4545.700000000001</v>
      </c>
      <c r="F29" s="296">
        <f>main!Z31</f>
        <v>4545.700000000001</v>
      </c>
      <c r="G29" s="296">
        <f>main!AA31</f>
        <v>0</v>
      </c>
      <c r="H29" s="296">
        <f>main!AB31</f>
        <v>279.5000000000009</v>
      </c>
      <c r="I29" s="296">
        <f>main!AC31</f>
        <v>106.55149782007409</v>
      </c>
      <c r="J29" s="174">
        <f>main!AD31</f>
        <v>0</v>
      </c>
      <c r="K29" s="174">
        <f>main!AE31</f>
        <v>4545.700000000001</v>
      </c>
      <c r="L29" s="174" t="str">
        <f>main!AF31</f>
        <v> </v>
      </c>
    </row>
    <row r="30" spans="1:12" ht="15">
      <c r="A30" s="132" t="s">
        <v>4</v>
      </c>
      <c r="B30" s="138"/>
      <c r="C30" s="138"/>
      <c r="D30" s="294"/>
      <c r="E30" s="294"/>
      <c r="F30" s="294"/>
      <c r="G30" s="294"/>
      <c r="H30" s="294"/>
      <c r="I30" s="294"/>
      <c r="J30" s="126"/>
      <c r="K30" s="126"/>
      <c r="L30" s="126"/>
    </row>
    <row r="31" spans="1:12" ht="17.25" customHeight="1">
      <c r="A31" s="53" t="s">
        <v>288</v>
      </c>
      <c r="B31" s="44"/>
      <c r="C31" s="297">
        <f>main!W33</f>
        <v>627.7</v>
      </c>
      <c r="D31" s="297">
        <f>main!X33</f>
        <v>507.2</v>
      </c>
      <c r="E31" s="297">
        <f>main!Y33</f>
        <v>531.1</v>
      </c>
      <c r="F31" s="297">
        <f>main!Z33</f>
        <v>531.1</v>
      </c>
      <c r="G31" s="297">
        <f>main!AA33</f>
        <v>0</v>
      </c>
      <c r="H31" s="297">
        <f>main!AB33</f>
        <v>23.900000000000034</v>
      </c>
      <c r="I31" s="297">
        <f>main!AC33</f>
        <v>104.71214511041009</v>
      </c>
      <c r="J31" s="126"/>
      <c r="K31" s="126"/>
      <c r="L31" s="126"/>
    </row>
    <row r="32" spans="1:12" ht="15">
      <c r="A32" s="53" t="s">
        <v>289</v>
      </c>
      <c r="B32" s="44"/>
      <c r="C32" s="297">
        <f>main!W34</f>
        <v>3899.2</v>
      </c>
      <c r="D32" s="297">
        <f>main!X34</f>
        <v>3924</v>
      </c>
      <c r="E32" s="297">
        <f>main!Y34</f>
        <v>4181.6</v>
      </c>
      <c r="F32" s="297">
        <f>main!Z34</f>
        <v>4181.6</v>
      </c>
      <c r="G32" s="297">
        <f>main!AA34</f>
        <v>0</v>
      </c>
      <c r="H32" s="297">
        <f>main!AB34</f>
        <v>257.60000000000036</v>
      </c>
      <c r="I32" s="297">
        <f>main!AC34</f>
        <v>106.56472986748217</v>
      </c>
      <c r="J32" s="126"/>
      <c r="K32" s="126"/>
      <c r="L32" s="126"/>
    </row>
    <row r="33" spans="1:12" ht="15" hidden="1">
      <c r="A33" s="53" t="s">
        <v>266</v>
      </c>
      <c r="B33" s="221">
        <v>11421</v>
      </c>
      <c r="C33" s="221"/>
      <c r="D33" s="297">
        <f>main!X35</f>
        <v>535.9</v>
      </c>
      <c r="E33" s="297">
        <f>main!Y35</f>
        <v>22</v>
      </c>
      <c r="F33" s="297">
        <f>main!Z35</f>
        <v>22</v>
      </c>
      <c r="G33" s="297">
        <f>main!AA35</f>
        <v>0</v>
      </c>
      <c r="H33" s="297">
        <f>main!AB35</f>
        <v>-513.9</v>
      </c>
      <c r="I33" s="297">
        <f>main!AC35</f>
        <v>4.105243515581265</v>
      </c>
      <c r="J33" s="126"/>
      <c r="K33" s="126"/>
      <c r="L33" s="126"/>
    </row>
    <row r="34" spans="1:12" ht="15" hidden="1">
      <c r="A34" s="53" t="s">
        <v>267</v>
      </c>
      <c r="B34" s="221">
        <v>11422</v>
      </c>
      <c r="C34" s="221"/>
      <c r="D34" s="297">
        <f>main!X36</f>
        <v>1326</v>
      </c>
      <c r="E34" s="297">
        <f>main!Y36</f>
        <v>88</v>
      </c>
      <c r="F34" s="297">
        <f>main!Z36</f>
        <v>88</v>
      </c>
      <c r="G34" s="297">
        <f>main!AA36</f>
        <v>0</v>
      </c>
      <c r="H34" s="297">
        <f>main!AB36</f>
        <v>-1238</v>
      </c>
      <c r="I34" s="297">
        <f>main!AC36</f>
        <v>6.636500754147813</v>
      </c>
      <c r="J34" s="126"/>
      <c r="K34" s="126"/>
      <c r="L34" s="126"/>
    </row>
    <row r="35" spans="1:12" ht="15" hidden="1">
      <c r="A35" s="53" t="s">
        <v>268</v>
      </c>
      <c r="B35" s="221">
        <v>11423</v>
      </c>
      <c r="C35" s="221"/>
      <c r="D35" s="297">
        <f>main!X37</f>
        <v>585</v>
      </c>
      <c r="E35" s="297">
        <f>main!Y37</f>
        <v>34.4</v>
      </c>
      <c r="F35" s="297">
        <f>main!Z37</f>
        <v>34.4</v>
      </c>
      <c r="G35" s="297">
        <f>main!AA37</f>
        <v>0</v>
      </c>
      <c r="H35" s="297">
        <f>main!AB37</f>
        <v>-550.6</v>
      </c>
      <c r="I35" s="297">
        <f>main!AC37</f>
        <v>5.88034188034188</v>
      </c>
      <c r="J35" s="172">
        <f>main!AD37</f>
        <v>0</v>
      </c>
      <c r="K35" s="172">
        <f>main!AE37</f>
        <v>0</v>
      </c>
      <c r="L35" s="172">
        <f>main!AF37</f>
        <v>0</v>
      </c>
    </row>
    <row r="36" spans="1:12" ht="15" hidden="1">
      <c r="A36" s="53" t="s">
        <v>269</v>
      </c>
      <c r="B36" s="221">
        <v>11424</v>
      </c>
      <c r="C36" s="221"/>
      <c r="D36" s="297">
        <f>main!X38</f>
        <v>1427</v>
      </c>
      <c r="E36" s="297">
        <f>main!Y38</f>
        <v>91.1</v>
      </c>
      <c r="F36" s="297">
        <f>main!Z38</f>
        <v>91.1</v>
      </c>
      <c r="G36" s="297">
        <f>main!AA38</f>
        <v>0</v>
      </c>
      <c r="H36" s="297">
        <f>main!AB38</f>
        <v>-1335.9</v>
      </c>
      <c r="I36" s="297">
        <f>main!AC38</f>
        <v>6.384022424667133</v>
      </c>
      <c r="J36" s="126"/>
      <c r="K36" s="126"/>
      <c r="L36" s="126"/>
    </row>
    <row r="37" spans="1:12" ht="15" hidden="1">
      <c r="A37" s="53" t="s">
        <v>270</v>
      </c>
      <c r="B37" s="221">
        <v>11425</v>
      </c>
      <c r="C37" s="221"/>
      <c r="D37" s="297">
        <f>main!X39</f>
        <v>173.6</v>
      </c>
      <c r="E37" s="297">
        <f>main!Y39</f>
        <v>12.6</v>
      </c>
      <c r="F37" s="297">
        <f>main!Z39</f>
        <v>12.6</v>
      </c>
      <c r="G37" s="297">
        <f>main!AA39</f>
        <v>0</v>
      </c>
      <c r="H37" s="297">
        <f>main!AB39</f>
        <v>-161</v>
      </c>
      <c r="I37" s="297">
        <f>main!AC39</f>
        <v>7.258064516129033</v>
      </c>
      <c r="J37" s="38">
        <f>main!AD24</f>
        <v>0</v>
      </c>
      <c r="K37" s="38">
        <f>main!AE24</f>
        <v>19972.4</v>
      </c>
      <c r="L37" s="38" t="str">
        <f>main!AF24</f>
        <v> </v>
      </c>
    </row>
    <row r="38" spans="1:12" ht="15" hidden="1">
      <c r="A38" s="53" t="s">
        <v>271</v>
      </c>
      <c r="B38" s="221">
        <v>11426</v>
      </c>
      <c r="C38" s="221"/>
      <c r="D38" s="297">
        <f>main!X40</f>
        <v>10.9</v>
      </c>
      <c r="E38" s="297">
        <f>main!Y40</f>
        <v>0.7</v>
      </c>
      <c r="F38" s="297">
        <f>main!Z40</f>
        <v>0.7</v>
      </c>
      <c r="G38" s="297">
        <f>main!AA40</f>
        <v>0</v>
      </c>
      <c r="H38" s="297">
        <f>main!AB40</f>
        <v>-10.200000000000001</v>
      </c>
      <c r="I38" s="297">
        <f>main!AC40</f>
        <v>6.422018348623852</v>
      </c>
      <c r="J38" s="38">
        <f>main!AD25</f>
        <v>0</v>
      </c>
      <c r="K38" s="38">
        <f>main!AE25</f>
        <v>0</v>
      </c>
      <c r="L38" s="38">
        <f>main!AF25</f>
        <v>0</v>
      </c>
    </row>
    <row r="39" spans="1:12" ht="16.5" customHeight="1" hidden="1">
      <c r="A39" s="53" t="s">
        <v>265</v>
      </c>
      <c r="B39" s="221">
        <v>11427</v>
      </c>
      <c r="C39" s="221"/>
      <c r="D39" s="297">
        <f>main!X41</f>
        <v>22</v>
      </c>
      <c r="E39" s="297">
        <f>main!Y41</f>
        <v>1.6</v>
      </c>
      <c r="F39" s="297">
        <f>main!Z41</f>
        <v>1.6</v>
      </c>
      <c r="G39" s="297">
        <f>main!AA41</f>
        <v>0</v>
      </c>
      <c r="H39" s="297">
        <f>main!AB41</f>
        <v>-20.4</v>
      </c>
      <c r="I39" s="297">
        <f>main!AC41</f>
        <v>7.272727272727273</v>
      </c>
      <c r="J39" s="125">
        <f>main!AD26</f>
        <v>0</v>
      </c>
      <c r="K39" s="125">
        <f>main!AE26</f>
        <v>14504.800000000001</v>
      </c>
      <c r="L39" s="125" t="str">
        <f>main!AF26</f>
        <v> </v>
      </c>
    </row>
    <row r="40" spans="1:12" ht="18" customHeight="1">
      <c r="A40" s="53" t="s">
        <v>20</v>
      </c>
      <c r="B40" s="221">
        <v>11429</v>
      </c>
      <c r="C40" s="297">
        <f>main!W42</f>
        <v>-224.4</v>
      </c>
      <c r="D40" s="297">
        <f>main!X42</f>
        <v>-165</v>
      </c>
      <c r="E40" s="297">
        <f>main!Y42</f>
        <v>-167</v>
      </c>
      <c r="F40" s="297">
        <f>main!Z42</f>
        <v>-167</v>
      </c>
      <c r="G40" s="297">
        <f>main!AA42</f>
        <v>0</v>
      </c>
      <c r="H40" s="297">
        <f>main!AB42</f>
        <v>-2</v>
      </c>
      <c r="I40" s="297">
        <f>main!AC42</f>
        <v>101.21212121212122</v>
      </c>
      <c r="J40" s="172">
        <f>main!AD42</f>
        <v>0</v>
      </c>
      <c r="K40" s="172">
        <f>main!AE42</f>
        <v>-167</v>
      </c>
      <c r="L40" s="172" t="str">
        <f>main!AF42</f>
        <v> </v>
      </c>
    </row>
    <row r="41" spans="1:12" ht="19.5" customHeight="1">
      <c r="A41" s="222" t="s">
        <v>257</v>
      </c>
      <c r="B41" s="223">
        <v>1144</v>
      </c>
      <c r="C41" s="296">
        <f>main!W43</f>
        <v>11.6</v>
      </c>
      <c r="D41" s="296">
        <f>main!X43</f>
        <v>11.6</v>
      </c>
      <c r="E41" s="296">
        <f>main!Y43</f>
        <v>12.7</v>
      </c>
      <c r="F41" s="296">
        <f>main!Z43</f>
        <v>12.7</v>
      </c>
      <c r="G41" s="296">
        <f>main!AA43</f>
        <v>0</v>
      </c>
      <c r="H41" s="296">
        <f>main!AB43</f>
        <v>1.0999999999999996</v>
      </c>
      <c r="I41" s="296">
        <f>main!AC43</f>
        <v>109.48275862068965</v>
      </c>
      <c r="J41" s="38">
        <f>main!AD28</f>
        <v>0</v>
      </c>
      <c r="K41" s="38">
        <f>main!AE28</f>
        <v>5315.4</v>
      </c>
      <c r="L41" s="38" t="str">
        <f>main!AF28</f>
        <v> </v>
      </c>
    </row>
    <row r="42" spans="1:12" ht="30">
      <c r="A42" s="222" t="s">
        <v>258</v>
      </c>
      <c r="B42" s="223">
        <v>1145</v>
      </c>
      <c r="C42" s="296">
        <f>main!W44</f>
        <v>448.1</v>
      </c>
      <c r="D42" s="296">
        <f>main!X44</f>
        <v>458.5</v>
      </c>
      <c r="E42" s="296">
        <f>main!Y44</f>
        <v>433.4</v>
      </c>
      <c r="F42" s="296">
        <f>main!Z44</f>
        <v>433.4</v>
      </c>
      <c r="G42" s="296">
        <f>main!AA44</f>
        <v>0</v>
      </c>
      <c r="H42" s="296">
        <f>main!AB44</f>
        <v>-25.100000000000023</v>
      </c>
      <c r="I42" s="296">
        <f>main!AC44</f>
        <v>94.52562704471102</v>
      </c>
      <c r="J42" s="38">
        <f>main!AD29</f>
        <v>0</v>
      </c>
      <c r="K42" s="38">
        <f>main!AE29</f>
        <v>11761</v>
      </c>
      <c r="L42" s="38" t="str">
        <f>main!AF29</f>
        <v> </v>
      </c>
    </row>
    <row r="43" spans="1:12" ht="15">
      <c r="A43" s="222" t="s">
        <v>259</v>
      </c>
      <c r="B43" s="223">
        <v>1146</v>
      </c>
      <c r="C43" s="296">
        <f>main!W45</f>
        <v>507.1</v>
      </c>
      <c r="D43" s="296">
        <f>main!X45</f>
        <v>496.9</v>
      </c>
      <c r="E43" s="296">
        <f>main!Y45</f>
        <v>475.8</v>
      </c>
      <c r="F43" s="296">
        <f>main!Z45</f>
        <v>475.8</v>
      </c>
      <c r="G43" s="296">
        <f>main!AA45</f>
        <v>0</v>
      </c>
      <c r="H43" s="296">
        <f>main!AB45</f>
        <v>-21.099999999999966</v>
      </c>
      <c r="I43" s="296">
        <f>main!AC45</f>
        <v>95.75367277118133</v>
      </c>
      <c r="J43" s="38">
        <f>main!AD30</f>
        <v>0</v>
      </c>
      <c r="K43" s="38">
        <f>main!AE30</f>
        <v>-2571.6</v>
      </c>
      <c r="L43" s="38" t="str">
        <f>main!AF30</f>
        <v> </v>
      </c>
    </row>
    <row r="44" spans="1:12" ht="18.75" customHeight="1">
      <c r="A44" s="69" t="s">
        <v>285</v>
      </c>
      <c r="B44" s="175">
        <v>115</v>
      </c>
      <c r="C44" s="294">
        <f>main!W46</f>
        <v>1287.6</v>
      </c>
      <c r="D44" s="294">
        <f>main!X46</f>
        <v>1427</v>
      </c>
      <c r="E44" s="294">
        <f>main!Y46</f>
        <v>1451.8</v>
      </c>
      <c r="F44" s="294">
        <f>main!Z46</f>
        <v>1451.8</v>
      </c>
      <c r="G44" s="294">
        <f>main!AA46</f>
        <v>0</v>
      </c>
      <c r="H44" s="294">
        <f>main!AB46</f>
        <v>24.799999999999955</v>
      </c>
      <c r="I44" s="294">
        <f>main!AC46</f>
        <v>101.73791170287316</v>
      </c>
      <c r="J44" s="125">
        <f>main!AD31</f>
        <v>0</v>
      </c>
      <c r="K44" s="125">
        <f>main!AE31</f>
        <v>4545.700000000001</v>
      </c>
      <c r="L44" s="125" t="str">
        <f>main!AF31</f>
        <v> </v>
      </c>
    </row>
    <row r="45" spans="1:12" ht="15" hidden="1">
      <c r="A45" s="224" t="s">
        <v>4</v>
      </c>
      <c r="B45" s="175"/>
      <c r="C45" s="175"/>
      <c r="D45" s="294"/>
      <c r="E45" s="294"/>
      <c r="F45" s="294"/>
      <c r="G45" s="294"/>
      <c r="H45" s="294"/>
      <c r="I45" s="294"/>
      <c r="J45" s="136"/>
      <c r="K45" s="136"/>
      <c r="L45" s="136"/>
    </row>
    <row r="46" spans="1:12" ht="15.75" customHeight="1">
      <c r="A46" s="256" t="s">
        <v>260</v>
      </c>
      <c r="B46" s="173">
        <v>1151</v>
      </c>
      <c r="C46" s="295">
        <f>main!W48</f>
        <v>854.6</v>
      </c>
      <c r="D46" s="295">
        <f>main!X48</f>
        <v>972.6</v>
      </c>
      <c r="E46" s="295">
        <f>main!Y48</f>
        <v>983.1</v>
      </c>
      <c r="F46" s="295">
        <f>main!Z48</f>
        <v>983.1</v>
      </c>
      <c r="G46" s="295">
        <f>main!AA48</f>
        <v>0</v>
      </c>
      <c r="H46" s="295">
        <f>main!AB48</f>
        <v>10.5</v>
      </c>
      <c r="I46" s="295">
        <f>main!AC48</f>
        <v>101.07958050586059</v>
      </c>
      <c r="J46" s="38">
        <f>main!AD32</f>
        <v>0</v>
      </c>
      <c r="K46" s="38">
        <f>main!AE32</f>
        <v>0</v>
      </c>
      <c r="L46" s="38">
        <f>main!AF32</f>
        <v>0</v>
      </c>
    </row>
    <row r="47" spans="1:12" ht="16.5" customHeight="1">
      <c r="A47" s="256" t="s">
        <v>261</v>
      </c>
      <c r="B47" s="173">
        <v>1156</v>
      </c>
      <c r="C47" s="295">
        <f>main!W49</f>
        <v>433</v>
      </c>
      <c r="D47" s="295">
        <f>main!X49</f>
        <v>454.4</v>
      </c>
      <c r="E47" s="295">
        <f>main!Y49</f>
        <v>468.7</v>
      </c>
      <c r="F47" s="295">
        <f>main!Z49</f>
        <v>468.7</v>
      </c>
      <c r="G47" s="295">
        <f>main!AA49</f>
        <v>0</v>
      </c>
      <c r="H47" s="295">
        <f>main!AB49</f>
        <v>14.300000000000011</v>
      </c>
      <c r="I47" s="295">
        <f>main!AC49</f>
        <v>103.14700704225352</v>
      </c>
      <c r="J47" s="38">
        <f>main!AD40</f>
        <v>0</v>
      </c>
      <c r="K47" s="38">
        <f>main!AE40</f>
        <v>0.7</v>
      </c>
      <c r="L47" s="38" t="str">
        <f>main!AF40</f>
        <v> </v>
      </c>
    </row>
    <row r="48" spans="1:12" ht="15.75">
      <c r="A48" s="68" t="s">
        <v>54</v>
      </c>
      <c r="B48" s="137">
        <v>13</v>
      </c>
      <c r="C48" s="293">
        <f>main!W53</f>
        <v>3655.5</v>
      </c>
      <c r="D48" s="293">
        <f>main!X53</f>
        <v>2068.2</v>
      </c>
      <c r="E48" s="293">
        <f>main!Y53</f>
        <v>1276.5</v>
      </c>
      <c r="F48" s="293">
        <f>main!Z53</f>
        <v>952</v>
      </c>
      <c r="G48" s="293">
        <f>main!AA53</f>
        <v>324.5</v>
      </c>
      <c r="H48" s="293">
        <f>main!AB53</f>
        <v>-791.6999999999998</v>
      </c>
      <c r="I48" s="293">
        <f>main!AC53</f>
        <v>61.720336524514074</v>
      </c>
      <c r="J48" s="40">
        <f>main!AD53</f>
        <v>0</v>
      </c>
      <c r="K48" s="40">
        <f>main!AE53</f>
        <v>1276.5</v>
      </c>
      <c r="L48" s="40">
        <f>main!AF53</f>
        <v>0</v>
      </c>
    </row>
    <row r="49" spans="1:12" ht="15">
      <c r="A49" s="69" t="s">
        <v>55</v>
      </c>
      <c r="B49" s="175">
        <v>131</v>
      </c>
      <c r="C49" s="294">
        <f>main!W54</f>
        <v>246</v>
      </c>
      <c r="D49" s="294">
        <f>main!X54</f>
        <v>245.7</v>
      </c>
      <c r="E49" s="294">
        <f>main!Y54</f>
        <v>110</v>
      </c>
      <c r="F49" s="294">
        <f>main!Z54</f>
        <v>0</v>
      </c>
      <c r="G49" s="294">
        <f>main!AA54</f>
        <v>110</v>
      </c>
      <c r="H49" s="294">
        <f>main!AB54</f>
        <v>-135.7</v>
      </c>
      <c r="I49" s="294">
        <f>main!AC54</f>
        <v>44.77004477004477</v>
      </c>
      <c r="J49" s="38">
        <f>main!AD54</f>
        <v>0</v>
      </c>
      <c r="K49" s="38">
        <f>main!AE54</f>
        <v>110</v>
      </c>
      <c r="L49" s="38">
        <f>main!AF54</f>
        <v>0</v>
      </c>
    </row>
    <row r="50" spans="1:12" ht="15">
      <c r="A50" s="134" t="s">
        <v>61</v>
      </c>
      <c r="B50" s="175">
        <v>132</v>
      </c>
      <c r="C50" s="294">
        <f>main!W55</f>
        <v>3409.5</v>
      </c>
      <c r="D50" s="294">
        <f>main!X55</f>
        <v>1822.5</v>
      </c>
      <c r="E50" s="294">
        <f>main!Y55</f>
        <v>1166.5</v>
      </c>
      <c r="F50" s="294">
        <f>main!Z55</f>
        <v>952</v>
      </c>
      <c r="G50" s="294">
        <f>main!AA55</f>
        <v>214.5</v>
      </c>
      <c r="H50" s="294">
        <f>main!AB55</f>
        <v>-656</v>
      </c>
      <c r="I50" s="294">
        <f>main!AC55</f>
        <v>64.00548696844993</v>
      </c>
      <c r="J50" s="38">
        <f>main!AD55</f>
        <v>0</v>
      </c>
      <c r="K50" s="38">
        <f>main!AE55</f>
        <v>1166.5</v>
      </c>
      <c r="L50" s="38">
        <f>main!AF55</f>
        <v>0</v>
      </c>
    </row>
    <row r="51" spans="1:12" ht="15.75">
      <c r="A51" s="240" t="s">
        <v>50</v>
      </c>
      <c r="B51" s="137">
        <v>14</v>
      </c>
      <c r="C51" s="293">
        <f>main!W56</f>
        <v>1412.6</v>
      </c>
      <c r="D51" s="293">
        <f>main!X56</f>
        <v>1504.6000000000001</v>
      </c>
      <c r="E51" s="293">
        <f>main!Y56</f>
        <v>1465.0000000000002</v>
      </c>
      <c r="F51" s="293">
        <f>main!Z56</f>
        <v>1448.4000000000003</v>
      </c>
      <c r="G51" s="293">
        <f>main!AA56</f>
        <v>16.6</v>
      </c>
      <c r="H51" s="293">
        <f>main!AB56</f>
        <v>-39.59999999999991</v>
      </c>
      <c r="I51" s="293">
        <f>main!AC56</f>
        <v>97.36807124817228</v>
      </c>
      <c r="J51" s="40">
        <f>main!AD56</f>
        <v>0</v>
      </c>
      <c r="K51" s="40">
        <f>main!AE56</f>
        <v>1465.0000000000002</v>
      </c>
      <c r="L51" s="40">
        <f>main!AF56</f>
        <v>0</v>
      </c>
    </row>
    <row r="52" spans="1:12" ht="15">
      <c r="A52" s="69" t="s">
        <v>51</v>
      </c>
      <c r="B52" s="175">
        <v>141</v>
      </c>
      <c r="C52" s="294">
        <f>main!W57</f>
        <v>175.2</v>
      </c>
      <c r="D52" s="294">
        <f>main!X57</f>
        <v>215.5</v>
      </c>
      <c r="E52" s="294">
        <f>main!Y57</f>
        <v>233.8</v>
      </c>
      <c r="F52" s="294">
        <f>main!Z57</f>
        <v>229.70000000000002</v>
      </c>
      <c r="G52" s="294">
        <f>main!AA57</f>
        <v>4.1</v>
      </c>
      <c r="H52" s="294">
        <f>main!AB57</f>
        <v>18.30000000000001</v>
      </c>
      <c r="I52" s="294">
        <f>main!AC57</f>
        <v>108.49187935034803</v>
      </c>
      <c r="J52" s="38">
        <f>main!AD57</f>
        <v>0</v>
      </c>
      <c r="K52" s="38">
        <f>main!AE57</f>
        <v>233.8</v>
      </c>
      <c r="L52" s="38" t="str">
        <f>main!AF57</f>
        <v> </v>
      </c>
    </row>
    <row r="53" spans="1:12" ht="15">
      <c r="A53" s="139" t="s">
        <v>272</v>
      </c>
      <c r="B53" s="173">
        <v>1411</v>
      </c>
      <c r="C53" s="295">
        <f>main!W59</f>
        <v>91.8</v>
      </c>
      <c r="D53" s="295">
        <f>main!X59</f>
        <v>91</v>
      </c>
      <c r="E53" s="295">
        <f>main!Y59</f>
        <v>108.5</v>
      </c>
      <c r="F53" s="295">
        <f>main!Z59</f>
        <v>104.4</v>
      </c>
      <c r="G53" s="295">
        <f>main!AA59</f>
        <v>4.1</v>
      </c>
      <c r="H53" s="295">
        <f>main!AB59</f>
        <v>17.5</v>
      </c>
      <c r="I53" s="295">
        <f>main!AC59</f>
        <v>119.23076923076923</v>
      </c>
      <c r="J53" s="126"/>
      <c r="K53" s="126"/>
      <c r="L53" s="126"/>
    </row>
    <row r="54" spans="1:12" ht="15">
      <c r="A54" s="139" t="s">
        <v>273</v>
      </c>
      <c r="B54" s="173">
        <v>1412</v>
      </c>
      <c r="C54" s="295">
        <f>main!W60</f>
        <v>83.4</v>
      </c>
      <c r="D54" s="295">
        <f>main!X60</f>
        <v>123.4</v>
      </c>
      <c r="E54" s="295">
        <f>main!Y60</f>
        <v>124.4</v>
      </c>
      <c r="F54" s="295">
        <f>main!Z60</f>
        <v>124.4</v>
      </c>
      <c r="G54" s="295">
        <f>main!AA60</f>
        <v>0</v>
      </c>
      <c r="H54" s="295">
        <f>main!AB60</f>
        <v>1</v>
      </c>
      <c r="I54" s="295">
        <f>main!AC60</f>
        <v>100.81037277147489</v>
      </c>
      <c r="J54" s="126"/>
      <c r="K54" s="126"/>
      <c r="L54" s="126"/>
    </row>
    <row r="55" spans="1:12" ht="15">
      <c r="A55" s="139" t="s">
        <v>304</v>
      </c>
      <c r="B55" s="173">
        <v>1415</v>
      </c>
      <c r="C55" s="295">
        <f>main!W61</f>
        <v>0</v>
      </c>
      <c r="D55" s="295">
        <f>main!X61</f>
        <v>1.1</v>
      </c>
      <c r="E55" s="295">
        <f>main!Y61</f>
        <v>0.9</v>
      </c>
      <c r="F55" s="295">
        <f>main!Z61</f>
        <v>0.9</v>
      </c>
      <c r="G55" s="295">
        <f>main!AA61</f>
        <v>0</v>
      </c>
      <c r="H55" s="295">
        <f>main!AB61</f>
        <v>-0.20000000000000007</v>
      </c>
      <c r="I55" s="295">
        <f>main!AC61</f>
        <v>81.81818181818181</v>
      </c>
      <c r="J55" s="126"/>
      <c r="K55" s="126"/>
      <c r="L55" s="126"/>
    </row>
    <row r="56" spans="1:12" ht="15">
      <c r="A56" s="69" t="s">
        <v>63</v>
      </c>
      <c r="B56" s="175">
        <v>142</v>
      </c>
      <c r="C56" s="294">
        <f>main!W62</f>
        <v>1017.6</v>
      </c>
      <c r="D56" s="294">
        <f>main!X62</f>
        <v>1044.4</v>
      </c>
      <c r="E56" s="294">
        <f>main!Y62</f>
        <v>1014.4</v>
      </c>
      <c r="F56" s="294">
        <f>main!Z62</f>
        <v>1014.4</v>
      </c>
      <c r="G56" s="294">
        <f>main!AA62</f>
        <v>0</v>
      </c>
      <c r="H56" s="294">
        <f>main!AB62</f>
        <v>-30.000000000000114</v>
      </c>
      <c r="I56" s="294">
        <f>main!AC62</f>
        <v>97.12753734201455</v>
      </c>
      <c r="J56" s="38">
        <f>main!AD62</f>
        <v>0</v>
      </c>
      <c r="K56" s="38">
        <f>main!AE62</f>
        <v>1014.4</v>
      </c>
      <c r="L56" s="38" t="str">
        <f>main!AF62</f>
        <v> </v>
      </c>
    </row>
    <row r="57" spans="1:12" ht="15">
      <c r="A57" s="139" t="s">
        <v>274</v>
      </c>
      <c r="B57" s="173">
        <v>1422</v>
      </c>
      <c r="C57" s="295">
        <f>main!W64</f>
        <v>276.6</v>
      </c>
      <c r="D57" s="295">
        <f>main!X64</f>
        <v>283.1</v>
      </c>
      <c r="E57" s="295">
        <f>main!Y64</f>
        <v>296.4</v>
      </c>
      <c r="F57" s="295">
        <f>main!Z64</f>
        <v>296.4</v>
      </c>
      <c r="G57" s="295">
        <f>main!AA64</f>
        <v>0</v>
      </c>
      <c r="H57" s="295">
        <f>main!AB64</f>
        <v>13.299999999999955</v>
      </c>
      <c r="I57" s="295">
        <f>main!AC64</f>
        <v>104.69798657718118</v>
      </c>
      <c r="J57" s="126"/>
      <c r="K57" s="126"/>
      <c r="L57" s="126"/>
    </row>
    <row r="58" spans="1:12" ht="25.5">
      <c r="A58" s="139" t="s">
        <v>275</v>
      </c>
      <c r="B58" s="173">
        <v>1423</v>
      </c>
      <c r="C58" s="295">
        <f>main!W65</f>
        <v>741</v>
      </c>
      <c r="D58" s="295">
        <f>main!X65</f>
        <v>761.3</v>
      </c>
      <c r="E58" s="295">
        <f>main!Y65</f>
        <v>718</v>
      </c>
      <c r="F58" s="295">
        <f>main!Z65</f>
        <v>718</v>
      </c>
      <c r="G58" s="295">
        <f>main!AA65</f>
        <v>0</v>
      </c>
      <c r="H58" s="295">
        <f>main!AB65</f>
        <v>-43.299999999999955</v>
      </c>
      <c r="I58" s="295">
        <f>main!AC65</f>
        <v>94.31236043609616</v>
      </c>
      <c r="J58" s="126"/>
      <c r="K58" s="126"/>
      <c r="L58" s="126"/>
    </row>
    <row r="59" spans="1:12" ht="15">
      <c r="A59" s="69" t="s">
        <v>62</v>
      </c>
      <c r="B59" s="175">
        <v>143</v>
      </c>
      <c r="C59" s="294">
        <f>main!W66</f>
        <v>161</v>
      </c>
      <c r="D59" s="294">
        <f>main!X66</f>
        <v>180.7</v>
      </c>
      <c r="E59" s="294">
        <f>main!Y66</f>
        <v>170.9</v>
      </c>
      <c r="F59" s="294">
        <f>main!Z66</f>
        <v>170.9</v>
      </c>
      <c r="G59" s="294">
        <f>main!AA66</f>
        <v>0</v>
      </c>
      <c r="H59" s="294">
        <f>main!AB66</f>
        <v>-9.799999999999983</v>
      </c>
      <c r="I59" s="294">
        <f>main!AC66</f>
        <v>94.57664637520755</v>
      </c>
      <c r="J59" s="38">
        <f>main!AD66</f>
        <v>0</v>
      </c>
      <c r="K59" s="38">
        <f>main!AE66</f>
        <v>170.9</v>
      </c>
      <c r="L59" s="38" t="str">
        <f>main!AF66</f>
        <v> </v>
      </c>
    </row>
    <row r="60" spans="1:12" ht="15">
      <c r="A60" s="69" t="s">
        <v>52</v>
      </c>
      <c r="B60" s="175">
        <v>144</v>
      </c>
      <c r="C60" s="294">
        <f>main!W67</f>
        <v>26.7</v>
      </c>
      <c r="D60" s="294">
        <f>main!X67</f>
        <v>32.5</v>
      </c>
      <c r="E60" s="294">
        <f>main!Y67</f>
        <v>30.2</v>
      </c>
      <c r="F60" s="294">
        <f>main!Z67</f>
        <v>30.2</v>
      </c>
      <c r="G60" s="294">
        <f>main!AA67</f>
        <v>0</v>
      </c>
      <c r="H60" s="294">
        <f>main!AB67</f>
        <v>-2.3000000000000007</v>
      </c>
      <c r="I60" s="294">
        <f>main!AC67</f>
        <v>92.92307692307692</v>
      </c>
      <c r="J60" s="38">
        <f>main!AD67</f>
        <v>0</v>
      </c>
      <c r="K60" s="38">
        <f>main!AE67</f>
        <v>30.2</v>
      </c>
      <c r="L60" s="38">
        <f>main!AF67</f>
        <v>0</v>
      </c>
    </row>
    <row r="61" spans="1:12" ht="15">
      <c r="A61" s="69" t="s">
        <v>53</v>
      </c>
      <c r="B61" s="175">
        <v>145</v>
      </c>
      <c r="C61" s="294">
        <f>main!W68</f>
        <v>32.1</v>
      </c>
      <c r="D61" s="294">
        <f>main!X68</f>
        <v>31.5</v>
      </c>
      <c r="E61" s="294">
        <f>main!Y68</f>
        <v>15.7</v>
      </c>
      <c r="F61" s="294">
        <f>main!Z68</f>
        <v>3.1999999999999993</v>
      </c>
      <c r="G61" s="294">
        <f>main!AA68</f>
        <v>12.5</v>
      </c>
      <c r="H61" s="294">
        <f>main!AB68</f>
        <v>-15.8</v>
      </c>
      <c r="I61" s="294">
        <f>main!AC68</f>
        <v>49.841269841269835</v>
      </c>
      <c r="J61" s="38">
        <f>main!AD68</f>
        <v>0</v>
      </c>
      <c r="K61" s="38">
        <f>main!AE68</f>
        <v>15.7</v>
      </c>
      <c r="L61" s="38" t="str">
        <f>main!AF68</f>
        <v> </v>
      </c>
    </row>
    <row r="62" spans="1:12" ht="17.25" customHeight="1">
      <c r="A62" s="49" t="s">
        <v>56</v>
      </c>
      <c r="B62" s="137">
        <v>19</v>
      </c>
      <c r="C62" s="293">
        <f>main!W70</f>
        <v>0</v>
      </c>
      <c r="D62" s="293">
        <f>main!X70</f>
        <v>10</v>
      </c>
      <c r="E62" s="293">
        <f>main!Y70</f>
        <v>11.1</v>
      </c>
      <c r="F62" s="293">
        <f>main!Z70</f>
        <v>0</v>
      </c>
      <c r="G62" s="293">
        <f>main!AA70</f>
        <v>11.1</v>
      </c>
      <c r="H62" s="293">
        <f>main!AB70</f>
        <v>1.0999999999999996</v>
      </c>
      <c r="I62" s="293">
        <f>main!AC70</f>
        <v>110.99999999999999</v>
      </c>
      <c r="J62" s="40">
        <f>main!AD70</f>
        <v>0</v>
      </c>
      <c r="K62" s="40">
        <f>main!AE70</f>
        <v>11.1</v>
      </c>
      <c r="L62" s="40" t="str">
        <f>main!AF70</f>
        <v> </v>
      </c>
    </row>
    <row r="63" spans="1:12" ht="20.25" customHeight="1">
      <c r="A63" s="134" t="s">
        <v>57</v>
      </c>
      <c r="B63" s="138">
        <v>191</v>
      </c>
      <c r="C63" s="294">
        <f>main!W71</f>
        <v>0</v>
      </c>
      <c r="D63" s="294">
        <f>main!X71</f>
        <v>10</v>
      </c>
      <c r="E63" s="294">
        <f>main!Y71</f>
        <v>11.1</v>
      </c>
      <c r="F63" s="294">
        <f>main!Z71</f>
        <v>0</v>
      </c>
      <c r="G63" s="294">
        <f>main!AA71</f>
        <v>11.1</v>
      </c>
      <c r="H63" s="294">
        <f>main!AB71</f>
        <v>1.0999999999999996</v>
      </c>
      <c r="I63" s="294">
        <f>main!AC71</f>
        <v>110.99999999999999</v>
      </c>
      <c r="J63" s="38">
        <f>main!AD71</f>
        <v>0</v>
      </c>
      <c r="K63" s="38">
        <f>main!AE71</f>
        <v>11.1</v>
      </c>
      <c r="L63" s="38" t="str">
        <f>main!AF71</f>
        <v> </v>
      </c>
    </row>
    <row r="64" spans="1:12" ht="30" hidden="1">
      <c r="A64" s="134" t="s">
        <v>58</v>
      </c>
      <c r="B64" s="231">
        <v>192</v>
      </c>
      <c r="C64" s="231"/>
      <c r="D64" s="294">
        <f>main!X72</f>
        <v>0</v>
      </c>
      <c r="E64" s="294">
        <f>main!Y72</f>
        <v>0</v>
      </c>
      <c r="F64" s="294">
        <f>main!Z72</f>
        <v>0</v>
      </c>
      <c r="G64" s="294">
        <f>main!AA72</f>
        <v>0</v>
      </c>
      <c r="H64" s="294">
        <f>main!AB72</f>
        <v>0</v>
      </c>
      <c r="I64" s="294" t="str">
        <f>main!AC72</f>
        <v> </v>
      </c>
      <c r="J64" s="38">
        <f>main!AD72</f>
        <v>0</v>
      </c>
      <c r="K64" s="38">
        <f>main!AE72</f>
        <v>0</v>
      </c>
      <c r="L64" s="38" t="str">
        <f>main!AF72</f>
        <v> </v>
      </c>
    </row>
    <row r="65" spans="1:12" ht="30" hidden="1">
      <c r="A65" s="71" t="s">
        <v>252</v>
      </c>
      <c r="B65" s="231">
        <v>1921</v>
      </c>
      <c r="C65" s="231"/>
      <c r="D65" s="294">
        <f>main!X73</f>
        <v>0</v>
      </c>
      <c r="E65" s="294">
        <f>main!Y73</f>
        <v>0</v>
      </c>
      <c r="F65" s="294">
        <f>main!Z73</f>
        <v>0</v>
      </c>
      <c r="G65" s="294">
        <f>main!AA73</f>
        <v>0</v>
      </c>
      <c r="H65" s="294">
        <f>main!AB73</f>
        <v>0</v>
      </c>
      <c r="I65" s="294" t="str">
        <f>main!AC73</f>
        <v> </v>
      </c>
      <c r="J65" s="38">
        <f>main!AD73</f>
        <v>0</v>
      </c>
      <c r="K65" s="38">
        <f>main!AE73</f>
        <v>0</v>
      </c>
      <c r="L65" s="38">
        <f>main!AF73</f>
        <v>0</v>
      </c>
    </row>
    <row r="66" spans="1:12" ht="30" hidden="1">
      <c r="A66" s="71" t="s">
        <v>251</v>
      </c>
      <c r="B66" s="231">
        <v>1922</v>
      </c>
      <c r="C66" s="231"/>
      <c r="D66" s="294">
        <f>main!X74</f>
        <v>0</v>
      </c>
      <c r="E66" s="294">
        <f>main!Y74</f>
        <v>0</v>
      </c>
      <c r="F66" s="294">
        <f>main!Z74</f>
        <v>0</v>
      </c>
      <c r="G66" s="294">
        <f>main!AA74</f>
        <v>0</v>
      </c>
      <c r="H66" s="294">
        <f>main!AB74</f>
        <v>0</v>
      </c>
      <c r="I66" s="294" t="str">
        <f>main!AC74</f>
        <v> </v>
      </c>
      <c r="J66" s="38">
        <f>main!AD74</f>
        <v>0</v>
      </c>
      <c r="K66" s="38">
        <f>main!AE74</f>
        <v>0</v>
      </c>
      <c r="L66" s="38">
        <f>main!AF74</f>
        <v>0</v>
      </c>
    </row>
    <row r="67" spans="1:12" ht="17.25">
      <c r="A67" s="318" t="s">
        <v>65</v>
      </c>
      <c r="B67" s="324" t="s">
        <v>64</v>
      </c>
      <c r="C67" s="320">
        <f>main!W77</f>
        <v>35561.700000000004</v>
      </c>
      <c r="D67" s="320">
        <f>main!X77</f>
        <v>33836.7</v>
      </c>
      <c r="E67" s="320">
        <f>main!Y77</f>
        <v>32290.100000000002</v>
      </c>
      <c r="F67" s="320">
        <f>main!Z77</f>
        <v>30701.9</v>
      </c>
      <c r="G67" s="320">
        <f>main!AA77</f>
        <v>1588.2</v>
      </c>
      <c r="H67" s="320">
        <f>main!AB77</f>
        <v>-1546.599999999995</v>
      </c>
      <c r="I67" s="320">
        <f>main!AC77</f>
        <v>95.42922329896238</v>
      </c>
      <c r="J67" s="39">
        <f>main!AD77</f>
        <v>0</v>
      </c>
      <c r="K67" s="39">
        <f>main!AE77</f>
        <v>32290.100000000002</v>
      </c>
      <c r="L67" s="39" t="str">
        <f>main!AF77</f>
        <v> </v>
      </c>
    </row>
    <row r="68" spans="1:12" ht="15" customHeight="1">
      <c r="A68" s="360" t="s">
        <v>302</v>
      </c>
      <c r="B68" s="357"/>
      <c r="C68" s="357"/>
      <c r="D68" s="358"/>
      <c r="E68" s="358"/>
      <c r="F68" s="358"/>
      <c r="G68" s="358"/>
      <c r="H68" s="358"/>
      <c r="I68" s="358"/>
      <c r="J68" s="127"/>
      <c r="K68" s="127"/>
      <c r="L68" s="127"/>
    </row>
    <row r="69" spans="1:12" ht="15.75">
      <c r="A69" s="258" t="s">
        <v>72</v>
      </c>
      <c r="B69" s="349" t="s">
        <v>70</v>
      </c>
      <c r="C69" s="350">
        <f>main!W108</f>
        <v>5698.5</v>
      </c>
      <c r="D69" s="350">
        <f>main!X108</f>
        <v>5577.4</v>
      </c>
      <c r="E69" s="350">
        <f>main!Y108</f>
        <v>5278.2</v>
      </c>
      <c r="F69" s="350">
        <f>main!Z108</f>
        <v>5138.5</v>
      </c>
      <c r="G69" s="350">
        <f>main!AA108</f>
        <v>139.7</v>
      </c>
      <c r="H69" s="350">
        <f>main!AB108</f>
        <v>-299.1999999999998</v>
      </c>
      <c r="I69" s="350">
        <f>main!AC108</f>
        <v>94.63549324057806</v>
      </c>
      <c r="J69" s="42">
        <f>main!AD108</f>
        <v>0</v>
      </c>
      <c r="K69" s="42">
        <f>main!AE108</f>
        <v>5278.2</v>
      </c>
      <c r="L69" s="42" t="str">
        <f>main!AF108</f>
        <v> </v>
      </c>
    </row>
    <row r="70" spans="1:12" ht="15">
      <c r="A70" s="351" t="s">
        <v>217</v>
      </c>
      <c r="B70" s="353" t="s">
        <v>214</v>
      </c>
      <c r="C70" s="352">
        <f>main!W109</f>
        <v>1288.6</v>
      </c>
      <c r="D70" s="352">
        <f>main!X109</f>
        <v>1312.3</v>
      </c>
      <c r="E70" s="352">
        <f>main!Y109</f>
        <v>1311</v>
      </c>
      <c r="F70" s="352">
        <f>main!Z109</f>
        <v>1311</v>
      </c>
      <c r="G70" s="352">
        <f>main!AA109</f>
        <v>0</v>
      </c>
      <c r="H70" s="352">
        <f>main!AB109</f>
        <v>-1.2999999999999545</v>
      </c>
      <c r="I70" s="352">
        <f>main!AC109</f>
        <v>99.90093728568164</v>
      </c>
      <c r="J70" s="42">
        <f>main!AD109</f>
        <v>0</v>
      </c>
      <c r="K70" s="42">
        <f>main!AE109</f>
        <v>1311</v>
      </c>
      <c r="L70" s="42" t="str">
        <f>main!AF109</f>
        <v> </v>
      </c>
    </row>
    <row r="71" spans="1:12" ht="15.75">
      <c r="A71" s="258" t="s">
        <v>73</v>
      </c>
      <c r="B71" s="349" t="s">
        <v>71</v>
      </c>
      <c r="C71" s="350">
        <f>main!W110</f>
        <v>582.1</v>
      </c>
      <c r="D71" s="350">
        <f>main!X110</f>
        <v>547.5</v>
      </c>
      <c r="E71" s="350">
        <f>main!Y110</f>
        <v>539.5</v>
      </c>
      <c r="F71" s="350">
        <f>main!Z110</f>
        <v>534.9</v>
      </c>
      <c r="G71" s="350">
        <f>main!AA110</f>
        <v>4.6</v>
      </c>
      <c r="H71" s="350">
        <f>main!AB110</f>
        <v>-8</v>
      </c>
      <c r="I71" s="350">
        <f>main!AC110</f>
        <v>98.53881278538813</v>
      </c>
      <c r="J71" s="42">
        <f>main!AD110</f>
        <v>0</v>
      </c>
      <c r="K71" s="42">
        <f>main!AE110</f>
        <v>539.5</v>
      </c>
      <c r="L71" s="42" t="str">
        <f>main!AF110</f>
        <v> </v>
      </c>
    </row>
    <row r="72" spans="1:12" ht="15" hidden="1">
      <c r="A72" s="351" t="s">
        <v>217</v>
      </c>
      <c r="B72" s="353" t="s">
        <v>214</v>
      </c>
      <c r="C72" s="353"/>
      <c r="D72" s="352">
        <f>main!X111</f>
        <v>0</v>
      </c>
      <c r="E72" s="352">
        <f>main!Y111</f>
        <v>0</v>
      </c>
      <c r="F72" s="352">
        <f>main!Z111</f>
        <v>0</v>
      </c>
      <c r="G72" s="352">
        <f>main!AA111</f>
        <v>0</v>
      </c>
      <c r="H72" s="352">
        <f>main!AB111</f>
        <v>0</v>
      </c>
      <c r="I72" s="352" t="str">
        <f>main!AC111</f>
        <v> </v>
      </c>
      <c r="J72" s="42">
        <f>main!AD111</f>
        <v>0</v>
      </c>
      <c r="K72" s="42">
        <f>main!AE111</f>
        <v>0</v>
      </c>
      <c r="L72" s="42" t="str">
        <f>main!AF111</f>
        <v> </v>
      </c>
    </row>
    <row r="73" spans="1:12" ht="15.75">
      <c r="A73" s="258" t="s">
        <v>74</v>
      </c>
      <c r="B73" s="349" t="s">
        <v>75</v>
      </c>
      <c r="C73" s="350">
        <f>main!W112</f>
        <v>3562.4</v>
      </c>
      <c r="D73" s="350">
        <f>main!X112</f>
        <v>3423.3</v>
      </c>
      <c r="E73" s="350">
        <f>main!Y112</f>
        <v>3338.7</v>
      </c>
      <c r="F73" s="350">
        <f>main!Z112</f>
        <v>3247.1</v>
      </c>
      <c r="G73" s="350">
        <f>main!AA112</f>
        <v>91.6</v>
      </c>
      <c r="H73" s="350">
        <f>main!AB112</f>
        <v>-84.60000000000036</v>
      </c>
      <c r="I73" s="350">
        <f>main!AC112</f>
        <v>97.52870037682936</v>
      </c>
      <c r="J73" s="42">
        <f>main!AD112</f>
        <v>0</v>
      </c>
      <c r="K73" s="42">
        <f>main!AE112</f>
        <v>3338.7</v>
      </c>
      <c r="L73" s="42" t="str">
        <f>main!AF112</f>
        <v> </v>
      </c>
    </row>
    <row r="74" spans="1:12" ht="15" hidden="1">
      <c r="A74" s="351" t="s">
        <v>217</v>
      </c>
      <c r="B74" s="353" t="s">
        <v>214</v>
      </c>
      <c r="C74" s="353"/>
      <c r="D74" s="352">
        <f>main!X113</f>
        <v>0</v>
      </c>
      <c r="E74" s="352">
        <f>main!Y113</f>
        <v>0</v>
      </c>
      <c r="F74" s="352">
        <f>main!Z113</f>
        <v>0</v>
      </c>
      <c r="G74" s="352">
        <f>main!AA113</f>
        <v>0</v>
      </c>
      <c r="H74" s="352">
        <f>main!AB113</f>
        <v>0</v>
      </c>
      <c r="I74" s="352" t="str">
        <f>main!AC113</f>
        <v> </v>
      </c>
      <c r="J74" s="42">
        <f>main!AD113</f>
        <v>0</v>
      </c>
      <c r="K74" s="42">
        <f>main!AE113</f>
        <v>0</v>
      </c>
      <c r="L74" s="42" t="str">
        <f>main!AF113</f>
        <v> </v>
      </c>
    </row>
    <row r="75" spans="1:12" ht="15.75">
      <c r="A75" s="258" t="s">
        <v>69</v>
      </c>
      <c r="B75" s="349" t="s">
        <v>76</v>
      </c>
      <c r="C75" s="350">
        <f>main!W114</f>
        <v>5607.5</v>
      </c>
      <c r="D75" s="350">
        <f>main!X114</f>
        <v>4488.4</v>
      </c>
      <c r="E75" s="350">
        <f>main!Y114</f>
        <v>3773.4</v>
      </c>
      <c r="F75" s="350">
        <f>main!Z114</f>
        <v>2780</v>
      </c>
      <c r="G75" s="350">
        <f>main!AA114</f>
        <v>993.4</v>
      </c>
      <c r="H75" s="350">
        <f>main!AB114</f>
        <v>-714.9999999999995</v>
      </c>
      <c r="I75" s="350">
        <f>main!AC114</f>
        <v>84.07004723286695</v>
      </c>
      <c r="J75" s="42">
        <f>main!AD114</f>
        <v>0</v>
      </c>
      <c r="K75" s="42">
        <f>main!AE114</f>
        <v>3773.4</v>
      </c>
      <c r="L75" s="42" t="str">
        <f>main!AF114</f>
        <v> </v>
      </c>
    </row>
    <row r="76" spans="1:12" ht="15">
      <c r="A76" s="351" t="s">
        <v>217</v>
      </c>
      <c r="B76" s="353" t="s">
        <v>214</v>
      </c>
      <c r="C76" s="353"/>
      <c r="D76" s="352">
        <f>main!X115</f>
        <v>15.3</v>
      </c>
      <c r="E76" s="352">
        <f>main!Y115</f>
        <v>15.3</v>
      </c>
      <c r="F76" s="352">
        <f>main!Z115</f>
        <v>15.3</v>
      </c>
      <c r="G76" s="352">
        <f>main!AA115</f>
        <v>0</v>
      </c>
      <c r="H76" s="352">
        <f>main!AB115</f>
        <v>0</v>
      </c>
      <c r="I76" s="352">
        <f>main!AC115</f>
        <v>100</v>
      </c>
      <c r="J76" s="42">
        <f>main!AD115</f>
        <v>0</v>
      </c>
      <c r="K76" s="42">
        <f>main!AE115</f>
        <v>15.3</v>
      </c>
      <c r="L76" s="42" t="str">
        <f>main!AF115</f>
        <v> </v>
      </c>
    </row>
    <row r="77" spans="1:12" ht="15.75">
      <c r="A77" s="258" t="s">
        <v>78</v>
      </c>
      <c r="B77" s="349" t="s">
        <v>77</v>
      </c>
      <c r="C77" s="350">
        <f>main!W116</f>
        <v>259.8</v>
      </c>
      <c r="D77" s="350">
        <f>main!X116</f>
        <v>197.3</v>
      </c>
      <c r="E77" s="350">
        <f>main!Y116</f>
        <v>162.2</v>
      </c>
      <c r="F77" s="350">
        <f>main!Z116</f>
        <v>112.1</v>
      </c>
      <c r="G77" s="350">
        <f>main!AA116</f>
        <v>50.1</v>
      </c>
      <c r="H77" s="350">
        <f>main!AB116</f>
        <v>-35.10000000000002</v>
      </c>
      <c r="I77" s="350">
        <f>main!AC116</f>
        <v>82.20983274201721</v>
      </c>
      <c r="J77" s="42">
        <f>main!AD116</f>
        <v>0</v>
      </c>
      <c r="K77" s="42">
        <f>main!AE116</f>
        <v>162.2</v>
      </c>
      <c r="L77" s="42" t="str">
        <f>main!AF116</f>
        <v> </v>
      </c>
    </row>
    <row r="78" spans="1:12" ht="15">
      <c r="A78" s="351" t="s">
        <v>217</v>
      </c>
      <c r="B78" s="353" t="s">
        <v>214</v>
      </c>
      <c r="C78" s="352">
        <f>main!W117</f>
        <v>1</v>
      </c>
      <c r="D78" s="352">
        <f>main!X117</f>
        <v>32.1</v>
      </c>
      <c r="E78" s="352">
        <f>main!Y117</f>
        <v>20.2</v>
      </c>
      <c r="F78" s="352">
        <f>main!Z117</f>
        <v>20.2</v>
      </c>
      <c r="G78" s="352">
        <f>main!AA117</f>
        <v>0</v>
      </c>
      <c r="H78" s="352">
        <f>main!AB117</f>
        <v>-11.900000000000002</v>
      </c>
      <c r="I78" s="352">
        <f>main!AC117</f>
        <v>62.928348909657316</v>
      </c>
      <c r="J78" s="42">
        <f>main!AD117</f>
        <v>0</v>
      </c>
      <c r="K78" s="42">
        <f>main!AE117</f>
        <v>20.2</v>
      </c>
      <c r="L78" s="42" t="str">
        <f>main!AF117</f>
        <v> </v>
      </c>
    </row>
    <row r="79" spans="1:12" ht="17.25" customHeight="1">
      <c r="A79" s="258" t="s">
        <v>80</v>
      </c>
      <c r="B79" s="349" t="s">
        <v>79</v>
      </c>
      <c r="C79" s="350">
        <f>main!W118</f>
        <v>484.8</v>
      </c>
      <c r="D79" s="350">
        <f>main!X118</f>
        <v>443.9</v>
      </c>
      <c r="E79" s="350">
        <f>main!Y118</f>
        <v>379.7</v>
      </c>
      <c r="F79" s="350">
        <f>main!Z118</f>
        <v>265.4</v>
      </c>
      <c r="G79" s="350">
        <f>main!AA118</f>
        <v>114.3</v>
      </c>
      <c r="H79" s="350">
        <f>main!AB118</f>
        <v>-64.19999999999999</v>
      </c>
      <c r="I79" s="350">
        <f>main!AC118</f>
        <v>85.53728317188556</v>
      </c>
      <c r="J79" s="42">
        <f>main!AD118</f>
        <v>0</v>
      </c>
      <c r="K79" s="42">
        <f>main!AE118</f>
        <v>379.7</v>
      </c>
      <c r="L79" s="42" t="str">
        <f>main!AF118</f>
        <v> </v>
      </c>
    </row>
    <row r="80" spans="1:12" ht="15">
      <c r="A80" s="351" t="s">
        <v>217</v>
      </c>
      <c r="B80" s="353" t="s">
        <v>214</v>
      </c>
      <c r="C80" s="352">
        <f>main!W119</f>
        <v>0</v>
      </c>
      <c r="D80" s="352">
        <f>main!X119</f>
        <v>250.2</v>
      </c>
      <c r="E80" s="352">
        <f>main!Y119</f>
        <v>240.9</v>
      </c>
      <c r="F80" s="352">
        <f>main!Z119</f>
        <v>240.9</v>
      </c>
      <c r="G80" s="352">
        <f>main!AA119</f>
        <v>0</v>
      </c>
      <c r="H80" s="352">
        <f>main!AB119</f>
        <v>-9.299999999999983</v>
      </c>
      <c r="I80" s="352">
        <f>main!AC119</f>
        <v>96.28297362110312</v>
      </c>
      <c r="J80" s="42">
        <f>main!AD119</f>
        <v>0</v>
      </c>
      <c r="K80" s="42">
        <f>main!AE119</f>
        <v>240.9</v>
      </c>
      <c r="L80" s="42" t="str">
        <f>main!AF119</f>
        <v> </v>
      </c>
    </row>
    <row r="81" spans="1:12" ht="15.75">
      <c r="A81" s="258" t="s">
        <v>81</v>
      </c>
      <c r="B81" s="349" t="s">
        <v>82</v>
      </c>
      <c r="C81" s="350">
        <f>main!W120</f>
        <v>3408.2</v>
      </c>
      <c r="D81" s="350">
        <f>main!X120</f>
        <v>3333.5</v>
      </c>
      <c r="E81" s="350">
        <f>main!Y120</f>
        <v>3267.5</v>
      </c>
      <c r="F81" s="350">
        <f>main!Z120</f>
        <v>3185.8</v>
      </c>
      <c r="G81" s="350">
        <f>main!AA120</f>
        <v>81.7</v>
      </c>
      <c r="H81" s="350">
        <f>main!AB120</f>
        <v>-66</v>
      </c>
      <c r="I81" s="350">
        <f>main!AC120</f>
        <v>98.02009899505025</v>
      </c>
      <c r="J81" s="42">
        <f>main!AD120</f>
        <v>0</v>
      </c>
      <c r="K81" s="42">
        <f>main!AE120</f>
        <v>3267.5</v>
      </c>
      <c r="L81" s="42" t="str">
        <f>main!AF120</f>
        <v> </v>
      </c>
    </row>
    <row r="82" spans="1:12" ht="15" customHeight="1" hidden="1">
      <c r="A82" s="351" t="s">
        <v>217</v>
      </c>
      <c r="B82" s="353" t="s">
        <v>214</v>
      </c>
      <c r="C82" s="353"/>
      <c r="D82" s="352">
        <f>main!X121</f>
        <v>0</v>
      </c>
      <c r="E82" s="352">
        <f>main!Y121</f>
        <v>0</v>
      </c>
      <c r="F82" s="352">
        <f>main!Z121</f>
        <v>0</v>
      </c>
      <c r="G82" s="352">
        <f>main!AA121</f>
        <v>0</v>
      </c>
      <c r="H82" s="352">
        <f>main!AB121</f>
        <v>0</v>
      </c>
      <c r="I82" s="352" t="str">
        <f>main!AC121</f>
        <v> </v>
      </c>
      <c r="J82" s="42">
        <f>main!AD121</f>
        <v>0</v>
      </c>
      <c r="K82" s="42">
        <f>main!AE121</f>
        <v>0</v>
      </c>
      <c r="L82" s="42" t="str">
        <f>main!AF121</f>
        <v> </v>
      </c>
    </row>
    <row r="83" spans="1:12" ht="15">
      <c r="A83" s="351" t="s">
        <v>216</v>
      </c>
      <c r="B83" s="353" t="s">
        <v>215</v>
      </c>
      <c r="C83" s="352">
        <f>main!W122</f>
        <v>2571.9</v>
      </c>
      <c r="D83" s="352">
        <f>main!X122</f>
        <v>2512.7</v>
      </c>
      <c r="E83" s="352">
        <f>main!Y122</f>
        <v>2512.7</v>
      </c>
      <c r="F83" s="352">
        <f>main!Z122</f>
        <v>2512.7</v>
      </c>
      <c r="G83" s="352">
        <f>main!AA122</f>
        <v>0</v>
      </c>
      <c r="H83" s="352">
        <f>main!AB122</f>
        <v>0</v>
      </c>
      <c r="I83" s="352">
        <f>main!AC122</f>
        <v>100</v>
      </c>
      <c r="J83" s="41">
        <f>main!AD122</f>
        <v>0</v>
      </c>
      <c r="K83" s="41">
        <f>main!AE122</f>
        <v>2512.7</v>
      </c>
      <c r="L83" s="41" t="str">
        <f>main!AF122</f>
        <v> </v>
      </c>
    </row>
    <row r="84" spans="1:12" ht="15.75">
      <c r="A84" s="258" t="s">
        <v>84</v>
      </c>
      <c r="B84" s="349" t="s">
        <v>83</v>
      </c>
      <c r="C84" s="354">
        <f>main!W123</f>
        <v>682.9</v>
      </c>
      <c r="D84" s="354">
        <f>main!X123</f>
        <v>662.5</v>
      </c>
      <c r="E84" s="354">
        <f>main!Y123</f>
        <v>629.7</v>
      </c>
      <c r="F84" s="354">
        <f>main!Z123</f>
        <v>629.7</v>
      </c>
      <c r="G84" s="354">
        <f>main!AA123</f>
        <v>0</v>
      </c>
      <c r="H84" s="354">
        <f>main!AB123</f>
        <v>-32.799999999999955</v>
      </c>
      <c r="I84" s="354">
        <f>main!AC123</f>
        <v>95.0490566037736</v>
      </c>
      <c r="J84" s="42">
        <f>main!AD123</f>
        <v>0</v>
      </c>
      <c r="K84" s="42">
        <f>main!AE123</f>
        <v>629.7</v>
      </c>
      <c r="L84" s="42" t="str">
        <f>main!AF123</f>
        <v> </v>
      </c>
    </row>
    <row r="85" spans="1:12" ht="15">
      <c r="A85" s="351" t="s">
        <v>217</v>
      </c>
      <c r="B85" s="353" t="s">
        <v>214</v>
      </c>
      <c r="C85" s="352">
        <f>main!W124</f>
        <v>154.2</v>
      </c>
      <c r="D85" s="352">
        <f>main!X124</f>
        <v>154.2</v>
      </c>
      <c r="E85" s="352">
        <f>main!Y124</f>
        <v>154.2</v>
      </c>
      <c r="F85" s="352">
        <f>main!Z124</f>
        <v>154.2</v>
      </c>
      <c r="G85" s="352">
        <f>main!AA124</f>
        <v>0</v>
      </c>
      <c r="H85" s="352">
        <f>main!AB124</f>
        <v>0</v>
      </c>
      <c r="I85" s="352">
        <f>main!AC124</f>
        <v>100</v>
      </c>
      <c r="J85" s="42">
        <f>main!AD124</f>
        <v>0</v>
      </c>
      <c r="K85" s="42">
        <f>main!AE124</f>
        <v>154.2</v>
      </c>
      <c r="L85" s="42" t="str">
        <f>main!AF124</f>
        <v> </v>
      </c>
    </row>
    <row r="86" spans="1:12" ht="15.75">
      <c r="A86" s="258" t="s">
        <v>86</v>
      </c>
      <c r="B86" s="349" t="s">
        <v>85</v>
      </c>
      <c r="C86" s="354">
        <f>main!W125</f>
        <v>8789</v>
      </c>
      <c r="D86" s="354">
        <f>main!X125</f>
        <v>8407.6</v>
      </c>
      <c r="E86" s="354">
        <f>main!Y125</f>
        <v>8270.1</v>
      </c>
      <c r="F86" s="354">
        <f>main!Z125</f>
        <v>8165.1</v>
      </c>
      <c r="G86" s="354">
        <f>main!AA125</f>
        <v>105</v>
      </c>
      <c r="H86" s="354">
        <f>main!AB125</f>
        <v>-137.5</v>
      </c>
      <c r="I86" s="354">
        <f>main!AC125</f>
        <v>98.36457490841619</v>
      </c>
      <c r="J86" s="42">
        <f>main!AD125</f>
        <v>0</v>
      </c>
      <c r="K86" s="42">
        <f>main!AE125</f>
        <v>8270.1</v>
      </c>
      <c r="L86" s="42" t="str">
        <f>main!AF125</f>
        <v> </v>
      </c>
    </row>
    <row r="87" spans="1:12" ht="15">
      <c r="A87" s="351" t="s">
        <v>217</v>
      </c>
      <c r="B87" s="353" t="s">
        <v>214</v>
      </c>
      <c r="C87" s="352">
        <f>main!W126</f>
        <v>6273</v>
      </c>
      <c r="D87" s="352">
        <f>main!X126</f>
        <v>6278.1</v>
      </c>
      <c r="E87" s="352">
        <f>main!Y126</f>
        <v>6274.6</v>
      </c>
      <c r="F87" s="352">
        <f>main!Z126</f>
        <v>6274.400000000001</v>
      </c>
      <c r="G87" s="352">
        <f>main!AA126</f>
        <v>0.2</v>
      </c>
      <c r="H87" s="352">
        <f>main!AB126</f>
        <v>-3.5</v>
      </c>
      <c r="I87" s="352">
        <f>main!AC126</f>
        <v>99.94425064908174</v>
      </c>
      <c r="J87" s="42">
        <f>main!AD126</f>
        <v>0</v>
      </c>
      <c r="K87" s="42">
        <f>main!AE126</f>
        <v>6274.6</v>
      </c>
      <c r="L87" s="42" t="str">
        <f>main!AF126</f>
        <v> </v>
      </c>
    </row>
    <row r="88" spans="1:12" ht="15.75">
      <c r="A88" s="258" t="s">
        <v>88</v>
      </c>
      <c r="B88" s="349" t="s">
        <v>87</v>
      </c>
      <c r="C88" s="354">
        <f>main!W127</f>
        <v>6486.5</v>
      </c>
      <c r="D88" s="354">
        <f>main!X127</f>
        <v>6755.3</v>
      </c>
      <c r="E88" s="354">
        <f>main!Y127</f>
        <v>6651.1</v>
      </c>
      <c r="F88" s="354">
        <f>main!Z127</f>
        <v>6643.3</v>
      </c>
      <c r="G88" s="354">
        <f>main!AA127</f>
        <v>7.8</v>
      </c>
      <c r="H88" s="354">
        <f>main!AB127</f>
        <v>-104.19999999999982</v>
      </c>
      <c r="I88" s="354">
        <f>main!AC127</f>
        <v>98.45750743860377</v>
      </c>
      <c r="J88" s="42">
        <f>main!AD127</f>
        <v>0</v>
      </c>
      <c r="K88" s="42">
        <f>main!AE127</f>
        <v>6651.1</v>
      </c>
      <c r="L88" s="42" t="str">
        <f>main!AF127</f>
        <v> </v>
      </c>
    </row>
    <row r="89" spans="1:12" ht="15">
      <c r="A89" s="351" t="s">
        <v>217</v>
      </c>
      <c r="B89" s="353" t="s">
        <v>214</v>
      </c>
      <c r="C89" s="352">
        <f>main!W128</f>
        <v>256.6</v>
      </c>
      <c r="D89" s="352">
        <f>main!X128</f>
        <v>255.1</v>
      </c>
      <c r="E89" s="352">
        <f>main!Y128</f>
        <v>247.5</v>
      </c>
      <c r="F89" s="352">
        <f>main!Z128</f>
        <v>247.5</v>
      </c>
      <c r="G89" s="352">
        <f>main!AA128</f>
        <v>0</v>
      </c>
      <c r="H89" s="352">
        <f>main!AB128</f>
        <v>-7.599999999999994</v>
      </c>
      <c r="I89" s="352">
        <f>main!AC128</f>
        <v>97.02077616620933</v>
      </c>
      <c r="J89" s="42">
        <f>main!AD128</f>
        <v>0</v>
      </c>
      <c r="K89" s="42">
        <f>main!AE128</f>
        <v>247.5</v>
      </c>
      <c r="L89" s="42" t="str">
        <f>main!AF128</f>
        <v> </v>
      </c>
    </row>
    <row r="90" spans="1:12" ht="15">
      <c r="A90" s="351" t="s">
        <v>219</v>
      </c>
      <c r="B90" s="353" t="s">
        <v>218</v>
      </c>
      <c r="C90" s="352">
        <f>main!W129</f>
        <v>4738.2</v>
      </c>
      <c r="D90" s="352">
        <f>main!X129</f>
        <v>5047.3</v>
      </c>
      <c r="E90" s="352">
        <f>main!Y129</f>
        <v>5016</v>
      </c>
      <c r="F90" s="352">
        <f>main!Z129</f>
        <v>5016</v>
      </c>
      <c r="G90" s="352">
        <f>main!AA129</f>
        <v>0</v>
      </c>
      <c r="H90" s="352">
        <f>main!AB129</f>
        <v>-31.300000000000182</v>
      </c>
      <c r="I90" s="352">
        <f>main!AC129</f>
        <v>99.37986646325758</v>
      </c>
      <c r="J90" s="41">
        <f>main!AD129</f>
        <v>0</v>
      </c>
      <c r="K90" s="41">
        <f>main!AE129</f>
        <v>5016</v>
      </c>
      <c r="L90" s="41" t="str">
        <f>main!AF129</f>
        <v> </v>
      </c>
    </row>
    <row r="91" spans="1:12" ht="17.25">
      <c r="A91" s="318" t="s">
        <v>255</v>
      </c>
      <c r="B91" s="319" t="s">
        <v>238</v>
      </c>
      <c r="C91" s="320">
        <f>main!W130</f>
        <v>-4182.800000000014</v>
      </c>
      <c r="D91" s="320">
        <f>main!X130</f>
        <v>-4182.799999999999</v>
      </c>
      <c r="E91" s="320">
        <f>main!Y130</f>
        <v>-3412.0000000000036</v>
      </c>
      <c r="F91" s="320">
        <f>main!Z130</f>
        <v>-2176.0000000000036</v>
      </c>
      <c r="G91" s="320">
        <f>main!AA130</f>
        <v>-1236</v>
      </c>
      <c r="H91" s="320">
        <f>main!AB130</f>
        <v>770.7999999999956</v>
      </c>
      <c r="I91" s="320">
        <f>main!AC130</f>
        <v>81.57215262503597</v>
      </c>
      <c r="J91" s="39">
        <f>main!AD130</f>
        <v>0</v>
      </c>
      <c r="K91" s="39">
        <f>main!AE130</f>
        <v>-3412.0000000000036</v>
      </c>
      <c r="L91" s="39" t="str">
        <f>main!AF130</f>
        <v> </v>
      </c>
    </row>
    <row r="92" spans="1:12" ht="17.25" customHeight="1">
      <c r="A92" s="321" t="s">
        <v>213</v>
      </c>
      <c r="B92" s="355" t="s">
        <v>301</v>
      </c>
      <c r="C92" s="322">
        <f>main!W131</f>
        <v>4182.800000000014</v>
      </c>
      <c r="D92" s="322">
        <f>main!X131</f>
        <v>4182.799999999999</v>
      </c>
      <c r="E92" s="322">
        <f>main!Y131</f>
        <v>3412.0000000000036</v>
      </c>
      <c r="F92" s="322">
        <f>main!Z131</f>
        <v>2176.0000000000036</v>
      </c>
      <c r="G92" s="322">
        <f>main!AA131</f>
        <v>1236</v>
      </c>
      <c r="H92" s="322">
        <f>main!AB131</f>
        <v>-770.7999999999956</v>
      </c>
      <c r="I92" s="322">
        <f>main!AC131</f>
        <v>81.57215262503597</v>
      </c>
      <c r="J92" s="33">
        <f>main!AD131</f>
        <v>0</v>
      </c>
      <c r="K92" s="33">
        <f>main!AE131</f>
        <v>3412.0000000000036</v>
      </c>
      <c r="L92" s="33" t="str">
        <f>main!AF131</f>
        <v> </v>
      </c>
    </row>
    <row r="93" spans="1:12" ht="17.25">
      <c r="A93" s="323" t="s">
        <v>89</v>
      </c>
      <c r="B93" s="319" t="s">
        <v>90</v>
      </c>
      <c r="C93" s="320">
        <f>main!W132</f>
        <v>-135.90000000000003</v>
      </c>
      <c r="D93" s="320">
        <f>main!X132</f>
        <v>-99.8</v>
      </c>
      <c r="E93" s="320">
        <f>main!Y132</f>
        <v>291.4999999999999</v>
      </c>
      <c r="F93" s="320">
        <f>main!Z132</f>
        <v>482.79999999999995</v>
      </c>
      <c r="G93" s="320">
        <f>main!AA132</f>
        <v>-191.3</v>
      </c>
      <c r="H93" s="320">
        <f>main!AB132</f>
        <v>391.2999999999999</v>
      </c>
      <c r="I93" s="320" t="str">
        <f>main!AC132</f>
        <v>&lt;0</v>
      </c>
      <c r="J93" s="30">
        <f>main!AD132</f>
        <v>0</v>
      </c>
      <c r="K93" s="30">
        <f>main!AE132</f>
        <v>291.4999999999999</v>
      </c>
      <c r="L93" s="30" t="str">
        <f>main!AF132</f>
        <v> </v>
      </c>
    </row>
    <row r="94" spans="1:12" ht="15">
      <c r="A94" s="152" t="s">
        <v>92</v>
      </c>
      <c r="B94" s="143" t="s">
        <v>91</v>
      </c>
      <c r="C94" s="299">
        <f>main!W133</f>
        <v>310</v>
      </c>
      <c r="D94" s="299">
        <f>main!X133</f>
        <v>315.2</v>
      </c>
      <c r="E94" s="299">
        <f>main!Y133</f>
        <v>362.2</v>
      </c>
      <c r="F94" s="299">
        <f>main!Z133</f>
        <v>362.2</v>
      </c>
      <c r="G94" s="299">
        <f>main!AA133</f>
        <v>0</v>
      </c>
      <c r="H94" s="299">
        <f>main!AB133</f>
        <v>47</v>
      </c>
      <c r="I94" s="299">
        <f>main!AC133</f>
        <v>114.91116751269035</v>
      </c>
      <c r="J94" s="31">
        <f>main!AD133</f>
        <v>0</v>
      </c>
      <c r="K94" s="31">
        <f>main!AE133</f>
        <v>362.2</v>
      </c>
      <c r="L94" s="31" t="str">
        <f>main!AF133</f>
        <v> </v>
      </c>
    </row>
    <row r="95" spans="1:12" ht="30" hidden="1">
      <c r="A95" s="134" t="s">
        <v>96</v>
      </c>
      <c r="B95" s="144" t="s">
        <v>93</v>
      </c>
      <c r="C95" s="144"/>
      <c r="D95" s="294">
        <f>main!X134</f>
        <v>0</v>
      </c>
      <c r="E95" s="294">
        <f>main!Y134</f>
        <v>0</v>
      </c>
      <c r="F95" s="294">
        <f>main!Z134</f>
        <v>0</v>
      </c>
      <c r="G95" s="294">
        <f>main!AA134</f>
        <v>0</v>
      </c>
      <c r="H95" s="294">
        <f>main!AB134</f>
        <v>0</v>
      </c>
      <c r="I95" s="294" t="str">
        <f>main!AC134</f>
        <v> </v>
      </c>
      <c r="J95" s="32">
        <f>main!AD134</f>
        <v>0</v>
      </c>
      <c r="K95" s="32">
        <f>main!AE134</f>
        <v>0</v>
      </c>
      <c r="L95" s="32" t="str">
        <f>main!AF134</f>
        <v> </v>
      </c>
    </row>
    <row r="96" spans="1:12" ht="15" hidden="1">
      <c r="A96" s="134" t="s">
        <v>97</v>
      </c>
      <c r="B96" s="144" t="s">
        <v>94</v>
      </c>
      <c r="C96" s="144"/>
      <c r="D96" s="294">
        <f>main!X135</f>
        <v>0</v>
      </c>
      <c r="E96" s="294">
        <f>main!Y135</f>
        <v>0</v>
      </c>
      <c r="F96" s="294">
        <f>main!Z135</f>
        <v>0</v>
      </c>
      <c r="G96" s="294">
        <f>main!AA135</f>
        <v>0</v>
      </c>
      <c r="H96" s="294">
        <f>main!AB135</f>
        <v>0</v>
      </c>
      <c r="I96" s="294" t="str">
        <f>main!AC135</f>
        <v> </v>
      </c>
      <c r="J96" s="32">
        <f>main!AD135</f>
        <v>0</v>
      </c>
      <c r="K96" s="32">
        <f>main!AE135</f>
        <v>0</v>
      </c>
      <c r="L96" s="32" t="str">
        <f>main!AF135</f>
        <v> </v>
      </c>
    </row>
    <row r="97" spans="1:12" ht="30">
      <c r="A97" s="134" t="s">
        <v>99</v>
      </c>
      <c r="B97" s="144" t="s">
        <v>95</v>
      </c>
      <c r="C97" s="294">
        <f>main!W136</f>
        <v>300</v>
      </c>
      <c r="D97" s="294">
        <f>main!X136</f>
        <v>305.2</v>
      </c>
      <c r="E97" s="294">
        <f>main!Y136</f>
        <v>278.5</v>
      </c>
      <c r="F97" s="294">
        <f>main!Z136</f>
        <v>278.5</v>
      </c>
      <c r="G97" s="294">
        <f>main!AA136</f>
        <v>0</v>
      </c>
      <c r="H97" s="294">
        <f>main!AB136</f>
        <v>-26.69999999999999</v>
      </c>
      <c r="I97" s="294">
        <f>main!AC136</f>
        <v>91.2516382699869</v>
      </c>
      <c r="J97" s="32">
        <f>main!AD136</f>
        <v>0</v>
      </c>
      <c r="K97" s="32">
        <f>main!AE136</f>
        <v>278.5</v>
      </c>
      <c r="L97" s="32" t="str">
        <f>main!AF136</f>
        <v> </v>
      </c>
    </row>
    <row r="98" spans="1:12" ht="15">
      <c r="A98" s="134" t="s">
        <v>100</v>
      </c>
      <c r="B98" s="144" t="s">
        <v>101</v>
      </c>
      <c r="C98" s="294">
        <f>main!W137</f>
        <v>10</v>
      </c>
      <c r="D98" s="294">
        <f>main!X137</f>
        <v>10</v>
      </c>
      <c r="E98" s="294">
        <f>main!Y137</f>
        <v>83.7</v>
      </c>
      <c r="F98" s="294">
        <f>main!Z137</f>
        <v>83.7</v>
      </c>
      <c r="G98" s="294">
        <f>main!AA137</f>
        <v>0</v>
      </c>
      <c r="H98" s="294">
        <f>main!AB137</f>
        <v>73.7</v>
      </c>
      <c r="I98" s="294" t="str">
        <f>main!AC137</f>
        <v>&gt;200</v>
      </c>
      <c r="J98" s="32">
        <f>main!AD137</f>
        <v>0</v>
      </c>
      <c r="K98" s="32">
        <f>main!AE137</f>
        <v>83.7</v>
      </c>
      <c r="L98" s="32" t="str">
        <f>main!AF137</f>
        <v> </v>
      </c>
    </row>
    <row r="99" spans="1:12" ht="15">
      <c r="A99" s="153" t="s">
        <v>105</v>
      </c>
      <c r="B99" s="143" t="s">
        <v>104</v>
      </c>
      <c r="C99" s="299">
        <f>main!W138</f>
        <v>0</v>
      </c>
      <c r="D99" s="299">
        <f>main!X138</f>
        <v>0</v>
      </c>
      <c r="E99" s="479">
        <f>main!Y138</f>
        <v>-71.70000000000005</v>
      </c>
      <c r="F99" s="299">
        <f>main!Z138</f>
        <v>-35.50000000000006</v>
      </c>
      <c r="G99" s="299">
        <f>main!AA138</f>
        <v>-36.19999999999999</v>
      </c>
      <c r="H99" s="299">
        <f>main!AB138</f>
        <v>-71.70000000000005</v>
      </c>
      <c r="I99" s="299" t="str">
        <f>main!AC138</f>
        <v> </v>
      </c>
      <c r="J99" s="31">
        <f>main!AD138</f>
        <v>0</v>
      </c>
      <c r="K99" s="31">
        <f>main!AE138</f>
        <v>-71.70000000000005</v>
      </c>
      <c r="L99" s="31" t="str">
        <f>main!AF138</f>
        <v> </v>
      </c>
    </row>
    <row r="100" spans="1:12" ht="15">
      <c r="A100" s="134" t="s">
        <v>103</v>
      </c>
      <c r="B100" s="144" t="s">
        <v>277</v>
      </c>
      <c r="C100" s="294">
        <f>main!W139</f>
        <v>0</v>
      </c>
      <c r="D100" s="294">
        <f>main!X139</f>
        <v>0</v>
      </c>
      <c r="E100" s="480">
        <f>main!Y139</f>
        <v>484.4</v>
      </c>
      <c r="F100" s="294">
        <f>main!Z139</f>
        <v>93.19999999999999</v>
      </c>
      <c r="G100" s="294">
        <f>main!AA139</f>
        <v>391.2</v>
      </c>
      <c r="H100" s="294">
        <f>main!AB139</f>
        <v>484.4</v>
      </c>
      <c r="I100" s="294" t="str">
        <f>main!AC139</f>
        <v> </v>
      </c>
      <c r="J100" s="32">
        <f>main!AD139</f>
        <v>0</v>
      </c>
      <c r="K100" s="32">
        <f>main!AE139</f>
        <v>484.4</v>
      </c>
      <c r="L100" s="32" t="str">
        <f>main!AF139</f>
        <v> </v>
      </c>
    </row>
    <row r="101" spans="1:12" ht="15">
      <c r="A101" s="134" t="s">
        <v>106</v>
      </c>
      <c r="B101" s="144" t="s">
        <v>278</v>
      </c>
      <c r="C101" s="294">
        <f>main!W140</f>
        <v>0</v>
      </c>
      <c r="D101" s="294">
        <f>main!X140</f>
        <v>0</v>
      </c>
      <c r="E101" s="480">
        <f>main!Y140</f>
        <v>-556.1</v>
      </c>
      <c r="F101" s="294">
        <f>main!Z140</f>
        <v>-128.70000000000005</v>
      </c>
      <c r="G101" s="294">
        <f>main!AA140</f>
        <v>-427.4</v>
      </c>
      <c r="H101" s="294">
        <f>main!AB140</f>
        <v>-556.1</v>
      </c>
      <c r="I101" s="294" t="str">
        <f>main!AC140</f>
        <v> </v>
      </c>
      <c r="J101" s="32">
        <f>main!AD140</f>
        <v>0</v>
      </c>
      <c r="K101" s="32">
        <f>main!AE140</f>
        <v>-556.1</v>
      </c>
      <c r="L101" s="32" t="str">
        <f>main!AF140</f>
        <v> </v>
      </c>
    </row>
    <row r="102" spans="1:12" ht="15.75" hidden="1">
      <c r="A102" s="93" t="s">
        <v>109</v>
      </c>
      <c r="B102" s="142" t="s">
        <v>107</v>
      </c>
      <c r="C102" s="142"/>
      <c r="D102" s="299">
        <f>main!X141</f>
        <v>0</v>
      </c>
      <c r="E102" s="299">
        <f>main!Y141</f>
        <v>0</v>
      </c>
      <c r="F102" s="299">
        <f>main!Z141</f>
        <v>0</v>
      </c>
      <c r="G102" s="299">
        <f>main!AA141</f>
        <v>0</v>
      </c>
      <c r="H102" s="299">
        <f>main!AB141</f>
        <v>0</v>
      </c>
      <c r="I102" s="299" t="str">
        <f>main!AC141</f>
        <v> </v>
      </c>
      <c r="J102" s="31">
        <f>main!AD141</f>
        <v>0</v>
      </c>
      <c r="K102" s="31">
        <f>main!AE141</f>
        <v>0</v>
      </c>
      <c r="L102" s="31" t="str">
        <f>main!AF141</f>
        <v> </v>
      </c>
    </row>
    <row r="103" spans="1:12" ht="15" hidden="1">
      <c r="A103" s="95" t="s">
        <v>111</v>
      </c>
      <c r="B103" s="144" t="s">
        <v>110</v>
      </c>
      <c r="C103" s="144"/>
      <c r="D103" s="294">
        <f>main!X142</f>
        <v>0</v>
      </c>
      <c r="E103" s="294">
        <f>main!Y142</f>
        <v>0</v>
      </c>
      <c r="F103" s="294">
        <f>main!Z142</f>
        <v>0</v>
      </c>
      <c r="G103" s="294">
        <f>main!AA142</f>
        <v>0</v>
      </c>
      <c r="H103" s="294">
        <f>main!AB142</f>
        <v>0</v>
      </c>
      <c r="I103" s="294" t="str">
        <f>main!AC142</f>
        <v> </v>
      </c>
      <c r="J103" s="31">
        <f>main!AD142</f>
        <v>0</v>
      </c>
      <c r="K103" s="31">
        <f>main!AE142</f>
        <v>0</v>
      </c>
      <c r="L103" s="31" t="str">
        <f>main!AF142</f>
        <v> </v>
      </c>
    </row>
    <row r="104" spans="1:12" ht="15" hidden="1">
      <c r="A104" s="95" t="s">
        <v>113</v>
      </c>
      <c r="B104" s="144" t="s">
        <v>112</v>
      </c>
      <c r="C104" s="144"/>
      <c r="D104" s="294">
        <f>main!X143</f>
        <v>0</v>
      </c>
      <c r="E104" s="294">
        <f>main!Y143</f>
        <v>0</v>
      </c>
      <c r="F104" s="294">
        <f>main!Z143</f>
        <v>0</v>
      </c>
      <c r="G104" s="294">
        <f>main!AA143</f>
        <v>0</v>
      </c>
      <c r="H104" s="294">
        <f>main!AB143</f>
        <v>0</v>
      </c>
      <c r="I104" s="294" t="str">
        <f>main!AC143</f>
        <v> </v>
      </c>
      <c r="J104" s="31">
        <f>main!AD143</f>
        <v>0</v>
      </c>
      <c r="K104" s="31">
        <f>main!AE143</f>
        <v>0</v>
      </c>
      <c r="L104" s="31" t="str">
        <f>main!AF143</f>
        <v> </v>
      </c>
    </row>
    <row r="105" spans="1:12" ht="15.75">
      <c r="A105" s="93" t="s">
        <v>116</v>
      </c>
      <c r="B105" s="142" t="s">
        <v>108</v>
      </c>
      <c r="C105" s="299">
        <f>main!W144</f>
        <v>265.7</v>
      </c>
      <c r="D105" s="299">
        <f>main!X144</f>
        <v>276.8</v>
      </c>
      <c r="E105" s="299">
        <f>main!Y144</f>
        <v>276.6</v>
      </c>
      <c r="F105" s="299">
        <f>main!Z144</f>
        <v>0</v>
      </c>
      <c r="G105" s="299">
        <f>main!AA144</f>
        <v>276.6</v>
      </c>
      <c r="H105" s="299">
        <f>main!AB144</f>
        <v>-0.19999999999998863</v>
      </c>
      <c r="I105" s="299">
        <f>main!AC144</f>
        <v>99.92774566473989</v>
      </c>
      <c r="J105" s="31">
        <f>main!AD144</f>
        <v>0</v>
      </c>
      <c r="K105" s="31">
        <f>main!AE144</f>
        <v>276.6</v>
      </c>
      <c r="L105" s="31" t="str">
        <f>main!AF144</f>
        <v> </v>
      </c>
    </row>
    <row r="106" spans="1:12" ht="15" hidden="1">
      <c r="A106" s="134" t="s">
        <v>114</v>
      </c>
      <c r="B106" s="144" t="s">
        <v>115</v>
      </c>
      <c r="C106" s="144"/>
      <c r="D106" s="294">
        <f>main!X145</f>
        <v>0</v>
      </c>
      <c r="E106" s="294">
        <f>main!Y145</f>
        <v>0</v>
      </c>
      <c r="F106" s="294">
        <f>main!Z145</f>
        <v>0</v>
      </c>
      <c r="G106" s="294">
        <f>main!AA145</f>
        <v>0</v>
      </c>
      <c r="H106" s="294">
        <f>main!AB145</f>
        <v>0</v>
      </c>
      <c r="I106" s="294" t="str">
        <f>main!AC145</f>
        <v> </v>
      </c>
      <c r="J106" s="31">
        <f>main!AD145</f>
        <v>0</v>
      </c>
      <c r="K106" s="31">
        <f>main!AE145</f>
        <v>0</v>
      </c>
      <c r="L106" s="31" t="str">
        <f>main!AF145</f>
        <v> </v>
      </c>
    </row>
    <row r="107" spans="1:12" ht="15">
      <c r="A107" s="134" t="s">
        <v>118</v>
      </c>
      <c r="B107" s="144" t="s">
        <v>117</v>
      </c>
      <c r="C107" s="294">
        <f>main!W146</f>
        <v>265.7</v>
      </c>
      <c r="D107" s="294">
        <f>main!X146</f>
        <v>276.8</v>
      </c>
      <c r="E107" s="294">
        <f>main!Y146</f>
        <v>276.6</v>
      </c>
      <c r="F107" s="294">
        <f>main!Z146</f>
        <v>0</v>
      </c>
      <c r="G107" s="294">
        <f>main!AA146</f>
        <v>276.6</v>
      </c>
      <c r="H107" s="294">
        <f>main!AB146</f>
        <v>-0.19999999999998863</v>
      </c>
      <c r="I107" s="294">
        <f>main!AC146</f>
        <v>99.92774566473989</v>
      </c>
      <c r="J107" s="31">
        <f>main!AD146</f>
        <v>0</v>
      </c>
      <c r="K107" s="31">
        <f>main!AE146</f>
        <v>276.6</v>
      </c>
      <c r="L107" s="31" t="str">
        <f>main!AF146</f>
        <v> </v>
      </c>
    </row>
    <row r="108" spans="1:12" ht="30" hidden="1">
      <c r="A108" s="134" t="s">
        <v>119</v>
      </c>
      <c r="B108" s="144" t="s">
        <v>120</v>
      </c>
      <c r="C108" s="144"/>
      <c r="D108" s="294">
        <f>main!X147</f>
        <v>0</v>
      </c>
      <c r="E108" s="294">
        <f>main!Y147</f>
        <v>0</v>
      </c>
      <c r="F108" s="294">
        <f>main!Z147</f>
        <v>0</v>
      </c>
      <c r="G108" s="294">
        <f>main!AA147</f>
        <v>0</v>
      </c>
      <c r="H108" s="294">
        <f>main!AB147</f>
        <v>0</v>
      </c>
      <c r="I108" s="294" t="str">
        <f>main!AC147</f>
        <v> </v>
      </c>
      <c r="J108" s="31">
        <f>main!AD147</f>
        <v>0</v>
      </c>
      <c r="K108" s="31">
        <f>main!AE147</f>
        <v>0</v>
      </c>
      <c r="L108" s="31" t="str">
        <f>main!AF147</f>
        <v> </v>
      </c>
    </row>
    <row r="109" spans="1:12" ht="30" hidden="1">
      <c r="A109" s="134" t="s">
        <v>122</v>
      </c>
      <c r="B109" s="229" t="s">
        <v>121</v>
      </c>
      <c r="C109" s="229"/>
      <c r="D109" s="294">
        <f>main!X148</f>
        <v>0</v>
      </c>
      <c r="E109" s="294">
        <f>main!Y148</f>
        <v>0</v>
      </c>
      <c r="F109" s="294">
        <f>main!Z148</f>
        <v>0</v>
      </c>
      <c r="G109" s="294">
        <f>main!AA148</f>
        <v>0</v>
      </c>
      <c r="H109" s="294">
        <f>main!AB148</f>
        <v>0</v>
      </c>
      <c r="I109" s="294" t="str">
        <f>main!AC148</f>
        <v> </v>
      </c>
      <c r="J109" s="31">
        <f>main!AD148</f>
        <v>0</v>
      </c>
      <c r="K109" s="31">
        <f>main!AE148</f>
        <v>0</v>
      </c>
      <c r="L109" s="31" t="str">
        <f>main!AF148</f>
        <v> </v>
      </c>
    </row>
    <row r="110" spans="1:12" ht="16.5" customHeight="1" hidden="1">
      <c r="A110" s="155" t="s">
        <v>127</v>
      </c>
      <c r="B110" s="142" t="s">
        <v>123</v>
      </c>
      <c r="C110" s="142"/>
      <c r="D110" s="299">
        <f>main!X149</f>
        <v>0</v>
      </c>
      <c r="E110" s="299">
        <f>main!Y149</f>
        <v>0</v>
      </c>
      <c r="F110" s="299">
        <f>main!Z149</f>
        <v>0</v>
      </c>
      <c r="G110" s="299">
        <f>main!AA149</f>
        <v>0</v>
      </c>
      <c r="H110" s="299">
        <f>main!AB149</f>
        <v>0</v>
      </c>
      <c r="I110" s="299" t="str">
        <f>main!AC149</f>
        <v> </v>
      </c>
      <c r="J110" s="31">
        <f>main!AD149</f>
        <v>0</v>
      </c>
      <c r="K110" s="31">
        <f>main!AE149</f>
        <v>0</v>
      </c>
      <c r="L110" s="31" t="str">
        <f>main!AF149</f>
        <v> </v>
      </c>
    </row>
    <row r="111" spans="1:12" ht="15" hidden="1">
      <c r="A111" s="134" t="s">
        <v>124</v>
      </c>
      <c r="B111" s="144" t="s">
        <v>125</v>
      </c>
      <c r="C111" s="144"/>
      <c r="D111" s="294">
        <f>main!X150</f>
        <v>0</v>
      </c>
      <c r="E111" s="294">
        <f>main!Y150</f>
        <v>0</v>
      </c>
      <c r="F111" s="294">
        <f>main!Z150</f>
        <v>0</v>
      </c>
      <c r="G111" s="294">
        <f>main!AA150</f>
        <v>0</v>
      </c>
      <c r="H111" s="294">
        <f>main!AB150</f>
        <v>0</v>
      </c>
      <c r="I111" s="294" t="str">
        <f>main!AC150</f>
        <v> </v>
      </c>
      <c r="J111" s="32">
        <f>main!AD150</f>
        <v>0</v>
      </c>
      <c r="K111" s="32">
        <f>main!AE150</f>
        <v>0</v>
      </c>
      <c r="L111" s="32" t="str">
        <f>main!AF150</f>
        <v> </v>
      </c>
    </row>
    <row r="112" spans="1:12" ht="15" hidden="1">
      <c r="A112" s="134" t="s">
        <v>126</v>
      </c>
      <c r="B112" s="144" t="s">
        <v>128</v>
      </c>
      <c r="C112" s="144"/>
      <c r="D112" s="294">
        <f>main!X151</f>
        <v>0</v>
      </c>
      <c r="E112" s="294">
        <f>main!Y151</f>
        <v>0</v>
      </c>
      <c r="F112" s="294">
        <f>main!Z151</f>
        <v>0</v>
      </c>
      <c r="G112" s="294">
        <f>main!AA151</f>
        <v>0</v>
      </c>
      <c r="H112" s="294">
        <f>main!AB151</f>
        <v>0</v>
      </c>
      <c r="I112" s="294" t="str">
        <f>main!AC151</f>
        <v> </v>
      </c>
      <c r="J112" s="32">
        <f>main!AD151</f>
        <v>0</v>
      </c>
      <c r="K112" s="32">
        <f>main!AE151</f>
        <v>0</v>
      </c>
      <c r="L112" s="32" t="str">
        <f>main!AF151</f>
        <v> </v>
      </c>
    </row>
    <row r="113" spans="1:12" ht="15.75">
      <c r="A113" s="500" t="s">
        <v>132</v>
      </c>
      <c r="B113" s="501" t="s">
        <v>130</v>
      </c>
      <c r="C113" s="491">
        <f>main!W152</f>
        <v>40.8</v>
      </c>
      <c r="D113" s="491">
        <f>main!X152</f>
        <v>35</v>
      </c>
      <c r="E113" s="491">
        <f>main!Y152</f>
        <v>33.5</v>
      </c>
      <c r="F113" s="491">
        <f>main!Z152</f>
        <v>33.5</v>
      </c>
      <c r="G113" s="491">
        <f>main!AA152</f>
        <v>0</v>
      </c>
      <c r="H113" s="491">
        <f>main!AB152</f>
        <v>-1.5</v>
      </c>
      <c r="I113" s="491">
        <f>main!AC152</f>
        <v>95.71428571428572</v>
      </c>
      <c r="J113" s="31">
        <f>main!AD152</f>
        <v>0</v>
      </c>
      <c r="K113" s="31">
        <f>main!AE152</f>
        <v>33.5</v>
      </c>
      <c r="L113" s="31" t="str">
        <f>main!AF152</f>
        <v> </v>
      </c>
    </row>
    <row r="114" spans="1:12" ht="30.75" customHeight="1">
      <c r="A114" s="502" t="s">
        <v>129</v>
      </c>
      <c r="B114" s="492" t="s">
        <v>131</v>
      </c>
      <c r="C114" s="493">
        <f>main!W153</f>
        <v>40.8</v>
      </c>
      <c r="D114" s="493">
        <f>main!X153</f>
        <v>35</v>
      </c>
      <c r="E114" s="493">
        <f>main!Y153</f>
        <v>33.5</v>
      </c>
      <c r="F114" s="493">
        <f>main!Z153</f>
        <v>33.5</v>
      </c>
      <c r="G114" s="493">
        <f>main!AA153</f>
        <v>0</v>
      </c>
      <c r="H114" s="493">
        <f>main!AB153</f>
        <v>-1.5</v>
      </c>
      <c r="I114" s="493">
        <f>main!AC153</f>
        <v>95.71428571428572</v>
      </c>
      <c r="J114" s="32">
        <f>main!AD153</f>
        <v>0</v>
      </c>
      <c r="K114" s="32">
        <f>main!AE153</f>
        <v>33.5</v>
      </c>
      <c r="L114" s="32" t="str">
        <f>main!AF153</f>
        <v> </v>
      </c>
    </row>
    <row r="115" spans="1:12" ht="30" hidden="1">
      <c r="A115" s="134" t="s">
        <v>133</v>
      </c>
      <c r="B115" s="144" t="s">
        <v>134</v>
      </c>
      <c r="C115" s="144"/>
      <c r="D115" s="304">
        <f>main!X154</f>
        <v>0</v>
      </c>
      <c r="E115" s="304">
        <f>main!Y154</f>
        <v>0</v>
      </c>
      <c r="F115" s="304">
        <f>main!Z154</f>
        <v>0</v>
      </c>
      <c r="G115" s="304">
        <f>main!AA154</f>
        <v>0</v>
      </c>
      <c r="H115" s="304">
        <f>main!AB154</f>
        <v>0</v>
      </c>
      <c r="I115" s="304" t="str">
        <f>main!AC154</f>
        <v> </v>
      </c>
      <c r="J115" s="32">
        <f>main!AD154</f>
        <v>0</v>
      </c>
      <c r="K115" s="32">
        <f>main!AE154</f>
        <v>0</v>
      </c>
      <c r="L115" s="32" t="str">
        <f>main!AF154</f>
        <v> </v>
      </c>
    </row>
    <row r="116" spans="1:12" ht="30" hidden="1">
      <c r="A116" s="134" t="s">
        <v>135</v>
      </c>
      <c r="B116" s="144" t="s">
        <v>136</v>
      </c>
      <c r="C116" s="144"/>
      <c r="D116" s="304">
        <f>main!X155</f>
        <v>0</v>
      </c>
      <c r="E116" s="304">
        <f>main!Y155</f>
        <v>0</v>
      </c>
      <c r="F116" s="304">
        <f>main!Z155</f>
        <v>0</v>
      </c>
      <c r="G116" s="304">
        <f>main!AA155</f>
        <v>0</v>
      </c>
      <c r="H116" s="304">
        <f>main!AB155</f>
        <v>0</v>
      </c>
      <c r="I116" s="304" t="str">
        <f>main!AC155</f>
        <v> </v>
      </c>
      <c r="J116" s="32">
        <f>main!AD155</f>
        <v>0</v>
      </c>
      <c r="K116" s="32">
        <f>main!AE155</f>
        <v>0</v>
      </c>
      <c r="L116" s="32" t="str">
        <f>main!AF155</f>
        <v> </v>
      </c>
    </row>
    <row r="117" spans="1:12" ht="31.5">
      <c r="A117" s="155" t="s">
        <v>140</v>
      </c>
      <c r="B117" s="143" t="s">
        <v>138</v>
      </c>
      <c r="C117" s="299">
        <f>main!W156</f>
        <v>-788.2</v>
      </c>
      <c r="D117" s="299">
        <f>main!X156</f>
        <v>-749.5</v>
      </c>
      <c r="E117" s="479">
        <f>main!Y156</f>
        <v>-331.5</v>
      </c>
      <c r="F117" s="299">
        <f>main!Z156</f>
        <v>100.20000000000005</v>
      </c>
      <c r="G117" s="299">
        <f>main!AA156</f>
        <v>-431.70000000000005</v>
      </c>
      <c r="H117" s="299">
        <f>main!AB156</f>
        <v>418</v>
      </c>
      <c r="I117" s="299">
        <f>main!AC156</f>
        <v>44.22948632421615</v>
      </c>
      <c r="J117" s="31">
        <f>main!AD156</f>
        <v>0</v>
      </c>
      <c r="K117" s="31">
        <f>main!AE156</f>
        <v>-331.5</v>
      </c>
      <c r="L117" s="31" t="str">
        <f>main!AF156</f>
        <v> </v>
      </c>
    </row>
    <row r="118" spans="1:12" ht="15">
      <c r="A118" s="134" t="s">
        <v>137</v>
      </c>
      <c r="B118" s="144" t="s">
        <v>139</v>
      </c>
      <c r="C118" s="294">
        <f>main!W157</f>
        <v>-503.3</v>
      </c>
      <c r="D118" s="294">
        <f>main!X157</f>
        <v>-341.2</v>
      </c>
      <c r="E118" s="480">
        <f>main!Y157</f>
        <v>-291.2</v>
      </c>
      <c r="F118" s="294">
        <f>main!Z157</f>
        <v>56.10000000000002</v>
      </c>
      <c r="G118" s="294">
        <f>main!AA157</f>
        <v>-347.3</v>
      </c>
      <c r="H118" s="294">
        <f>main!AB157</f>
        <v>50</v>
      </c>
      <c r="I118" s="294">
        <f>main!AC157</f>
        <v>85.34583821805393</v>
      </c>
      <c r="J118" s="32">
        <f>main!AD157</f>
        <v>0</v>
      </c>
      <c r="K118" s="32">
        <f>main!AE157</f>
        <v>-291.2</v>
      </c>
      <c r="L118" s="32" t="str">
        <f>main!AF157</f>
        <v> </v>
      </c>
    </row>
    <row r="119" spans="1:12" ht="15">
      <c r="A119" s="134" t="s">
        <v>141</v>
      </c>
      <c r="B119" s="144" t="s">
        <v>142</v>
      </c>
      <c r="C119" s="294">
        <f>main!W158</f>
        <v>-284.9</v>
      </c>
      <c r="D119" s="294">
        <f>main!X158</f>
        <v>-408.3</v>
      </c>
      <c r="E119" s="294">
        <f>main!Y158</f>
        <v>-40.3</v>
      </c>
      <c r="F119" s="294">
        <f>main!Z158</f>
        <v>44.10000000000001</v>
      </c>
      <c r="G119" s="294">
        <f>main!AA158</f>
        <v>-84.4</v>
      </c>
      <c r="H119" s="294">
        <f>main!AB158</f>
        <v>368</v>
      </c>
      <c r="I119" s="294">
        <f>main!AC158</f>
        <v>9.870193485182464</v>
      </c>
      <c r="J119" s="32">
        <f>main!AD158</f>
        <v>0</v>
      </c>
      <c r="K119" s="32">
        <f>main!AE158</f>
        <v>-40.3</v>
      </c>
      <c r="L119" s="32" t="str">
        <f>main!AF158</f>
        <v> </v>
      </c>
    </row>
    <row r="120" spans="1:12" ht="15.75">
      <c r="A120" s="93" t="s">
        <v>144</v>
      </c>
      <c r="B120" s="142" t="s">
        <v>145</v>
      </c>
      <c r="C120" s="299">
        <f>main!W159</f>
        <v>35.8</v>
      </c>
      <c r="D120" s="299">
        <f>main!X159</f>
        <v>22.7</v>
      </c>
      <c r="E120" s="299">
        <f>main!Y159</f>
        <v>22.4</v>
      </c>
      <c r="F120" s="299">
        <f>main!Z159</f>
        <v>22.4</v>
      </c>
      <c r="G120" s="299">
        <f>main!AA159</f>
        <v>0</v>
      </c>
      <c r="H120" s="299">
        <f>main!AB159</f>
        <v>-0.3000000000000007</v>
      </c>
      <c r="I120" s="299">
        <f>main!AC159</f>
        <v>98.6784140969163</v>
      </c>
      <c r="J120" s="31">
        <f>main!AD159</f>
        <v>0</v>
      </c>
      <c r="K120" s="31">
        <f>main!AE159</f>
        <v>22.4</v>
      </c>
      <c r="L120" s="31" t="str">
        <f>main!AF159</f>
        <v> </v>
      </c>
    </row>
    <row r="121" spans="1:12" ht="15" hidden="1">
      <c r="A121" s="134" t="s">
        <v>143</v>
      </c>
      <c r="B121" s="144" t="s">
        <v>146</v>
      </c>
      <c r="C121" s="144"/>
      <c r="D121" s="294">
        <f>main!X160</f>
        <v>0</v>
      </c>
      <c r="E121" s="294">
        <f>main!Y160</f>
        <v>0</v>
      </c>
      <c r="F121" s="294">
        <f>main!Z160</f>
        <v>0</v>
      </c>
      <c r="G121" s="294">
        <f>main!AA160</f>
        <v>0</v>
      </c>
      <c r="H121" s="294">
        <f>main!AB160</f>
        <v>0</v>
      </c>
      <c r="I121" s="294" t="str">
        <f>main!AC160</f>
        <v> </v>
      </c>
      <c r="J121" s="31">
        <f>main!AD160</f>
        <v>0</v>
      </c>
      <c r="K121" s="31">
        <f>main!AE160</f>
        <v>0</v>
      </c>
      <c r="L121" s="31" t="str">
        <f>main!AF160</f>
        <v> </v>
      </c>
    </row>
    <row r="122" spans="1:12" ht="15">
      <c r="A122" s="134" t="s">
        <v>147</v>
      </c>
      <c r="B122" s="144" t="s">
        <v>148</v>
      </c>
      <c r="C122" s="294">
        <f>main!W161</f>
        <v>35.8</v>
      </c>
      <c r="D122" s="294">
        <f>main!X161</f>
        <v>22.7</v>
      </c>
      <c r="E122" s="294">
        <f>main!Y161</f>
        <v>22.4</v>
      </c>
      <c r="F122" s="294">
        <f>main!Z161</f>
        <v>22.4</v>
      </c>
      <c r="G122" s="294">
        <f>main!AA161</f>
        <v>0</v>
      </c>
      <c r="H122" s="294">
        <f>main!AB161</f>
        <v>-0.3000000000000007</v>
      </c>
      <c r="I122" s="294">
        <f>main!AC161</f>
        <v>98.6784140969163</v>
      </c>
      <c r="J122" s="31">
        <f>main!AD161</f>
        <v>0</v>
      </c>
      <c r="K122" s="31">
        <f>main!AE161</f>
        <v>22.4</v>
      </c>
      <c r="L122" s="31" t="str">
        <f>main!AF161</f>
        <v> </v>
      </c>
    </row>
    <row r="123" spans="1:12" ht="30" hidden="1">
      <c r="A123" s="134" t="s">
        <v>150</v>
      </c>
      <c r="B123" s="144" t="s">
        <v>149</v>
      </c>
      <c r="C123" s="144"/>
      <c r="D123" s="294">
        <f>main!X162</f>
        <v>0</v>
      </c>
      <c r="E123" s="294">
        <f>main!Y162</f>
        <v>0</v>
      </c>
      <c r="F123" s="294">
        <f>main!Z162</f>
        <v>0</v>
      </c>
      <c r="G123" s="294">
        <f>main!AA162</f>
        <v>0</v>
      </c>
      <c r="H123" s="294">
        <f>main!AB162</f>
        <v>0</v>
      </c>
      <c r="I123" s="294" t="str">
        <f>main!AC162</f>
        <v> </v>
      </c>
      <c r="J123" s="31">
        <f>main!AD162</f>
        <v>0</v>
      </c>
      <c r="K123" s="31">
        <f>main!AE162</f>
        <v>0</v>
      </c>
      <c r="L123" s="31" t="str">
        <f>main!AF162</f>
        <v> </v>
      </c>
    </row>
    <row r="124" spans="1:12" ht="15" hidden="1">
      <c r="A124" s="134" t="s">
        <v>151</v>
      </c>
      <c r="B124" s="144" t="s">
        <v>152</v>
      </c>
      <c r="C124" s="144"/>
      <c r="D124" s="294">
        <f>main!X163</f>
        <v>0</v>
      </c>
      <c r="E124" s="294">
        <f>main!Y163</f>
        <v>0</v>
      </c>
      <c r="F124" s="294">
        <f>main!Z163</f>
        <v>0</v>
      </c>
      <c r="G124" s="294">
        <f>main!AA163</f>
        <v>0</v>
      </c>
      <c r="H124" s="294">
        <f>main!AB163</f>
        <v>0</v>
      </c>
      <c r="I124" s="294" t="str">
        <f>main!AC163</f>
        <v> </v>
      </c>
      <c r="J124" s="31">
        <f>main!AD163</f>
        <v>0</v>
      </c>
      <c r="K124" s="31">
        <f>main!AE163</f>
        <v>0</v>
      </c>
      <c r="L124" s="31" t="str">
        <f>main!AF163</f>
        <v> </v>
      </c>
    </row>
    <row r="125" spans="1:12" ht="15.75" hidden="1">
      <c r="A125" s="93" t="s">
        <v>155</v>
      </c>
      <c r="B125" s="142" t="s">
        <v>153</v>
      </c>
      <c r="C125" s="142"/>
      <c r="D125" s="299">
        <f>main!X164</f>
        <v>0</v>
      </c>
      <c r="E125" s="299">
        <f>main!Y164</f>
        <v>0</v>
      </c>
      <c r="F125" s="299">
        <f>main!Z164</f>
        <v>0</v>
      </c>
      <c r="G125" s="299">
        <f>main!AA164</f>
        <v>0</v>
      </c>
      <c r="H125" s="299">
        <f>main!AB164</f>
        <v>0</v>
      </c>
      <c r="I125" s="299" t="str">
        <f>main!AC164</f>
        <v> </v>
      </c>
      <c r="J125" s="31">
        <f>main!AD164</f>
        <v>0</v>
      </c>
      <c r="K125" s="31">
        <f>main!AE164</f>
        <v>0</v>
      </c>
      <c r="L125" s="31" t="str">
        <f>main!AF164</f>
        <v> </v>
      </c>
    </row>
    <row r="126" spans="1:12" ht="15" hidden="1">
      <c r="A126" s="134" t="s">
        <v>154</v>
      </c>
      <c r="B126" s="144" t="s">
        <v>156</v>
      </c>
      <c r="C126" s="144"/>
      <c r="D126" s="299">
        <f>main!X165</f>
        <v>0</v>
      </c>
      <c r="E126" s="299">
        <f>main!Y165</f>
        <v>0</v>
      </c>
      <c r="F126" s="299">
        <f>main!Z165</f>
        <v>0</v>
      </c>
      <c r="G126" s="299">
        <f>main!AA165</f>
        <v>0</v>
      </c>
      <c r="H126" s="299">
        <f>main!AB165</f>
        <v>0</v>
      </c>
      <c r="I126" s="299" t="str">
        <f>main!AC165</f>
        <v> </v>
      </c>
      <c r="J126" s="31">
        <f>main!AD165</f>
        <v>0</v>
      </c>
      <c r="K126" s="31">
        <f>main!AE165</f>
        <v>0</v>
      </c>
      <c r="L126" s="31" t="str">
        <f>main!AF165</f>
        <v> </v>
      </c>
    </row>
    <row r="127" spans="1:12" ht="17.25">
      <c r="A127" s="318" t="s">
        <v>157</v>
      </c>
      <c r="B127" s="319" t="s">
        <v>102</v>
      </c>
      <c r="C127" s="320">
        <f>main!W166</f>
        <v>5154.6</v>
      </c>
      <c r="D127" s="320">
        <f>main!X166</f>
        <v>5038.8</v>
      </c>
      <c r="E127" s="320">
        <f>main!Y166</f>
        <v>4112.6</v>
      </c>
      <c r="F127" s="320">
        <f>main!Z166</f>
        <v>2591.3</v>
      </c>
      <c r="G127" s="320">
        <f>main!AA166</f>
        <v>1521.3</v>
      </c>
      <c r="H127" s="320">
        <f>main!AB166</f>
        <v>-926.1999999999998</v>
      </c>
      <c r="I127" s="320">
        <f>main!AC166</f>
        <v>81.61863935857744</v>
      </c>
      <c r="J127" s="43">
        <f>main!AD166</f>
        <v>0</v>
      </c>
      <c r="K127" s="43">
        <f>main!AE166</f>
        <v>4112.6</v>
      </c>
      <c r="L127" s="43" t="str">
        <f>main!AF166</f>
        <v> </v>
      </c>
    </row>
    <row r="128" spans="1:12" ht="15">
      <c r="A128" s="152" t="s">
        <v>159</v>
      </c>
      <c r="B128" s="143" t="s">
        <v>160</v>
      </c>
      <c r="C128" s="299">
        <f>main!W167</f>
        <v>200</v>
      </c>
      <c r="D128" s="299">
        <f>main!X167</f>
        <v>953</v>
      </c>
      <c r="E128" s="299">
        <f>main!Y167</f>
        <v>993.1</v>
      </c>
      <c r="F128" s="299">
        <f>main!Z167</f>
        <v>993.1</v>
      </c>
      <c r="G128" s="299">
        <f>main!AA167</f>
        <v>0</v>
      </c>
      <c r="H128" s="299">
        <f>main!AB167</f>
        <v>40.10000000000002</v>
      </c>
      <c r="I128" s="299">
        <f>main!AC167</f>
        <v>104.2077649527807</v>
      </c>
      <c r="J128" s="31">
        <f>main!AD167</f>
        <v>0</v>
      </c>
      <c r="K128" s="31">
        <f>main!AE167</f>
        <v>993.1</v>
      </c>
      <c r="L128" s="31" t="str">
        <f>main!AF167</f>
        <v> </v>
      </c>
    </row>
    <row r="129" spans="1:12" ht="15">
      <c r="A129" s="134" t="s">
        <v>253</v>
      </c>
      <c r="B129" s="144" t="s">
        <v>161</v>
      </c>
      <c r="C129" s="294">
        <f>main!W168</f>
        <v>200</v>
      </c>
      <c r="D129" s="294">
        <f>main!X168</f>
        <v>953</v>
      </c>
      <c r="E129" s="294">
        <f>main!Y168</f>
        <v>953</v>
      </c>
      <c r="F129" s="294">
        <f>main!Z168</f>
        <v>953</v>
      </c>
      <c r="G129" s="294">
        <f>main!AA168</f>
        <v>0</v>
      </c>
      <c r="H129" s="294">
        <f>main!AB168</f>
        <v>0</v>
      </c>
      <c r="I129" s="294">
        <f>main!AC168</f>
        <v>100</v>
      </c>
      <c r="J129" s="32">
        <f>main!AD168</f>
        <v>0</v>
      </c>
      <c r="K129" s="32">
        <f>main!AE168</f>
        <v>953</v>
      </c>
      <c r="L129" s="32" t="str">
        <f>main!AF168</f>
        <v> </v>
      </c>
    </row>
    <row r="130" spans="1:12" ht="15" hidden="1">
      <c r="A130" s="134" t="s">
        <v>97</v>
      </c>
      <c r="B130" s="144" t="s">
        <v>162</v>
      </c>
      <c r="C130" s="144"/>
      <c r="D130" s="294">
        <f>main!X169</f>
        <v>0</v>
      </c>
      <c r="E130" s="294">
        <f>main!Y169</f>
        <v>0</v>
      </c>
      <c r="F130" s="294">
        <f>main!Z169</f>
        <v>0</v>
      </c>
      <c r="G130" s="294">
        <f>main!AA169</f>
        <v>0</v>
      </c>
      <c r="H130" s="294">
        <f>main!AB169</f>
        <v>0</v>
      </c>
      <c r="I130" s="294" t="str">
        <f>main!AC169</f>
        <v> </v>
      </c>
      <c r="J130" s="32">
        <f>main!AD169</f>
        <v>0</v>
      </c>
      <c r="K130" s="32">
        <f>main!AE169</f>
        <v>0</v>
      </c>
      <c r="L130" s="32" t="str">
        <f>main!AF169</f>
        <v> </v>
      </c>
    </row>
    <row r="131" spans="1:12" ht="15">
      <c r="A131" s="134" t="s">
        <v>163</v>
      </c>
      <c r="B131" s="144" t="s">
        <v>164</v>
      </c>
      <c r="C131" s="294">
        <f>main!W170</f>
        <v>0</v>
      </c>
      <c r="D131" s="294">
        <f>main!X170</f>
        <v>0</v>
      </c>
      <c r="E131" s="294">
        <f>main!Y170</f>
        <v>40.1</v>
      </c>
      <c r="F131" s="294">
        <f>main!Z170</f>
        <v>40.1</v>
      </c>
      <c r="G131" s="294">
        <f>main!AA170</f>
        <v>0</v>
      </c>
      <c r="H131" s="294">
        <f>main!AB170</f>
        <v>40.1</v>
      </c>
      <c r="I131" s="294" t="str">
        <f>main!AC170</f>
        <v> </v>
      </c>
      <c r="J131" s="32">
        <f>main!AD170</f>
        <v>0</v>
      </c>
      <c r="K131" s="32">
        <f>main!AE170</f>
        <v>40.1</v>
      </c>
      <c r="L131" s="32" t="str">
        <f>main!AF170</f>
        <v> </v>
      </c>
    </row>
    <row r="132" spans="1:12" ht="15">
      <c r="A132" s="156" t="s">
        <v>167</v>
      </c>
      <c r="B132" s="143" t="s">
        <v>165</v>
      </c>
      <c r="C132" s="299">
        <f>main!W171</f>
        <v>-265.7</v>
      </c>
      <c r="D132" s="299">
        <f>main!X171</f>
        <v>-276.8</v>
      </c>
      <c r="E132" s="299">
        <f>main!Y171</f>
        <v>-276.6</v>
      </c>
      <c r="F132" s="299">
        <f>main!Z171</f>
        <v>-276.6</v>
      </c>
      <c r="G132" s="299">
        <f>main!AA171</f>
        <v>0</v>
      </c>
      <c r="H132" s="299">
        <f>main!AB171</f>
        <v>0.19999999999998863</v>
      </c>
      <c r="I132" s="299">
        <f>main!AC171</f>
        <v>99.92774566473989</v>
      </c>
      <c r="J132" s="31">
        <f>main!AD171</f>
        <v>0</v>
      </c>
      <c r="K132" s="31">
        <f>main!AE171</f>
        <v>-276.6</v>
      </c>
      <c r="L132" s="31" t="str">
        <f>main!AF171</f>
        <v> </v>
      </c>
    </row>
    <row r="133" spans="1:12" ht="15" hidden="1">
      <c r="A133" s="134" t="s">
        <v>166</v>
      </c>
      <c r="B133" s="144" t="s">
        <v>168</v>
      </c>
      <c r="C133" s="144"/>
      <c r="D133" s="294">
        <f>main!X172</f>
        <v>0</v>
      </c>
      <c r="E133" s="294">
        <f>main!Y172</f>
        <v>0</v>
      </c>
      <c r="F133" s="294">
        <f>main!Z172</f>
        <v>0</v>
      </c>
      <c r="G133" s="294">
        <f>main!AA172</f>
        <v>0</v>
      </c>
      <c r="H133" s="294">
        <f>main!AB172</f>
        <v>0</v>
      </c>
      <c r="I133" s="294" t="str">
        <f>main!AC172</f>
        <v> </v>
      </c>
      <c r="J133" s="31">
        <f>main!AD172</f>
        <v>0</v>
      </c>
      <c r="K133" s="31">
        <f>main!AE172</f>
        <v>0</v>
      </c>
      <c r="L133" s="31" t="str">
        <f>main!AF172</f>
        <v> </v>
      </c>
    </row>
    <row r="134" spans="1:12" ht="15">
      <c r="A134" s="134" t="s">
        <v>169</v>
      </c>
      <c r="B134" s="144" t="s">
        <v>170</v>
      </c>
      <c r="C134" s="294">
        <f>main!W175</f>
        <v>-265.7</v>
      </c>
      <c r="D134" s="294">
        <f>main!X175</f>
        <v>-276.8</v>
      </c>
      <c r="E134" s="294">
        <f>main!Y175</f>
        <v>-276.6</v>
      </c>
      <c r="F134" s="294">
        <f>main!Z175</f>
        <v>-276.6</v>
      </c>
      <c r="G134" s="294">
        <f>main!AA175</f>
        <v>0</v>
      </c>
      <c r="H134" s="294">
        <f>main!AB175</f>
        <v>0.19999999999998863</v>
      </c>
      <c r="I134" s="294">
        <f>main!AC175</f>
        <v>99.92774566473989</v>
      </c>
      <c r="J134" s="31">
        <f>main!AD174</f>
        <v>0</v>
      </c>
      <c r="K134" s="31">
        <f>main!AE174</f>
        <v>0</v>
      </c>
      <c r="L134" s="31" t="str">
        <f>main!AF174</f>
        <v> </v>
      </c>
    </row>
    <row r="135" spans="1:12" ht="30" hidden="1">
      <c r="A135" s="134" t="s">
        <v>173</v>
      </c>
      <c r="B135" s="144" t="s">
        <v>171</v>
      </c>
      <c r="C135" s="144"/>
      <c r="D135" s="294">
        <f>main!X176</f>
        <v>0</v>
      </c>
      <c r="E135" s="294">
        <f>main!Y176</f>
        <v>0</v>
      </c>
      <c r="F135" s="294">
        <f>main!Z176</f>
        <v>0</v>
      </c>
      <c r="G135" s="294">
        <f>main!AA176</f>
        <v>0</v>
      </c>
      <c r="H135" s="294">
        <f>main!AB176</f>
        <v>0</v>
      </c>
      <c r="I135" s="294" t="str">
        <f>main!AC176</f>
        <v> </v>
      </c>
      <c r="J135" s="31">
        <f>main!AD176</f>
        <v>0</v>
      </c>
      <c r="K135" s="31">
        <f>main!AE176</f>
        <v>0</v>
      </c>
      <c r="L135" s="31" t="str">
        <f>main!AF176</f>
        <v> </v>
      </c>
    </row>
    <row r="136" spans="1:12" ht="30" hidden="1">
      <c r="A136" s="134" t="s">
        <v>174</v>
      </c>
      <c r="B136" s="144" t="s">
        <v>172</v>
      </c>
      <c r="C136" s="144"/>
      <c r="D136" s="294">
        <f>main!X177</f>
        <v>0</v>
      </c>
      <c r="E136" s="294">
        <f>main!Y177</f>
        <v>0</v>
      </c>
      <c r="F136" s="294">
        <f>main!Z177</f>
        <v>0</v>
      </c>
      <c r="G136" s="294">
        <f>main!AA177</f>
        <v>0</v>
      </c>
      <c r="H136" s="294">
        <f>main!AB177</f>
        <v>0</v>
      </c>
      <c r="I136" s="294" t="str">
        <f>main!AC177</f>
        <v> </v>
      </c>
      <c r="J136" s="31">
        <f>main!AD177</f>
        <v>0</v>
      </c>
      <c r="K136" s="31">
        <f>main!AE177</f>
        <v>0</v>
      </c>
      <c r="L136" s="31" t="str">
        <f>main!AF177</f>
        <v> </v>
      </c>
    </row>
    <row r="137" spans="1:12" ht="28.5">
      <c r="A137" s="156" t="s">
        <v>178</v>
      </c>
      <c r="B137" s="143" t="s">
        <v>176</v>
      </c>
      <c r="C137" s="299">
        <f>main!W178</f>
        <v>-107.7</v>
      </c>
      <c r="D137" s="299">
        <f>main!X178</f>
        <v>-107.7</v>
      </c>
      <c r="E137" s="299">
        <f>main!Y178</f>
        <v>-87.7</v>
      </c>
      <c r="F137" s="299">
        <f>main!Z178</f>
        <v>-87.7</v>
      </c>
      <c r="G137" s="299">
        <f>main!AA178</f>
        <v>0</v>
      </c>
      <c r="H137" s="299">
        <f>main!AB178</f>
        <v>20</v>
      </c>
      <c r="I137" s="299">
        <f>main!AC178</f>
        <v>81.42989786443825</v>
      </c>
      <c r="J137" s="31">
        <f>main!AD178</f>
        <v>0</v>
      </c>
      <c r="K137" s="31">
        <f>main!AE178</f>
        <v>-87.7</v>
      </c>
      <c r="L137" s="31" t="str">
        <f>main!AF178</f>
        <v> </v>
      </c>
    </row>
    <row r="138" spans="1:12" ht="15">
      <c r="A138" s="134" t="s">
        <v>175</v>
      </c>
      <c r="B138" s="144" t="s">
        <v>177</v>
      </c>
      <c r="C138" s="294">
        <f>main!W179</f>
        <v>-87.7</v>
      </c>
      <c r="D138" s="294">
        <f>main!X179</f>
        <v>-87.7</v>
      </c>
      <c r="E138" s="294">
        <f>main!Y179</f>
        <v>-87.7</v>
      </c>
      <c r="F138" s="294">
        <f>main!Z179</f>
        <v>-87.7</v>
      </c>
      <c r="G138" s="294">
        <f>main!AA179</f>
        <v>0</v>
      </c>
      <c r="H138" s="294">
        <f>main!AB179</f>
        <v>0</v>
      </c>
      <c r="I138" s="294">
        <f>main!AC179</f>
        <v>100</v>
      </c>
      <c r="J138" s="32">
        <f>main!AD179</f>
        <v>0</v>
      </c>
      <c r="K138" s="32">
        <f>main!AE179</f>
        <v>-87.7</v>
      </c>
      <c r="L138" s="32" t="str">
        <f>main!AF179</f>
        <v> </v>
      </c>
    </row>
    <row r="139" spans="1:12" ht="15">
      <c r="A139" s="134" t="s">
        <v>179</v>
      </c>
      <c r="B139" s="144" t="s">
        <v>180</v>
      </c>
      <c r="C139" s="294">
        <f>main!W180</f>
        <v>-20</v>
      </c>
      <c r="D139" s="294">
        <f>main!X180</f>
        <v>-20</v>
      </c>
      <c r="E139" s="294">
        <f>main!Y180</f>
        <v>0</v>
      </c>
      <c r="F139" s="294">
        <f>main!Z180</f>
        <v>0</v>
      </c>
      <c r="G139" s="294">
        <f>main!AA180</f>
        <v>0</v>
      </c>
      <c r="H139" s="294">
        <f>main!AB180</f>
        <v>20</v>
      </c>
      <c r="I139" s="294">
        <f>main!AC180</f>
        <v>0</v>
      </c>
      <c r="J139" s="31">
        <f>main!AD180</f>
        <v>0</v>
      </c>
      <c r="K139" s="31">
        <f>main!AE180</f>
        <v>0</v>
      </c>
      <c r="L139" s="31" t="str">
        <f>main!AF180</f>
        <v> </v>
      </c>
    </row>
    <row r="140" spans="1:12" ht="30" hidden="1">
      <c r="A140" s="134" t="s">
        <v>181</v>
      </c>
      <c r="B140" s="144" t="s">
        <v>182</v>
      </c>
      <c r="C140" s="144"/>
      <c r="D140" s="294">
        <f>main!X181</f>
        <v>0</v>
      </c>
      <c r="E140" s="294">
        <f>main!Y181</f>
        <v>0</v>
      </c>
      <c r="F140" s="294">
        <f>main!Z181</f>
        <v>0</v>
      </c>
      <c r="G140" s="294">
        <f>main!AA181</f>
        <v>0</v>
      </c>
      <c r="H140" s="294">
        <f>main!AB181</f>
        <v>0</v>
      </c>
      <c r="I140" s="294" t="str">
        <f>main!AC181</f>
        <v> </v>
      </c>
      <c r="J140" s="31">
        <f>main!AD181</f>
        <v>0</v>
      </c>
      <c r="K140" s="31">
        <f>main!AE181</f>
        <v>0</v>
      </c>
      <c r="L140" s="31" t="str">
        <f>main!AF181</f>
        <v> </v>
      </c>
    </row>
    <row r="141" spans="1:12" ht="15" hidden="1">
      <c r="A141" s="134" t="s">
        <v>183</v>
      </c>
      <c r="B141" s="144" t="s">
        <v>184</v>
      </c>
      <c r="C141" s="144"/>
      <c r="D141" s="294">
        <f>main!X182</f>
        <v>0</v>
      </c>
      <c r="E141" s="294">
        <f>main!Y182</f>
        <v>0</v>
      </c>
      <c r="F141" s="294">
        <f>main!Z182</f>
        <v>0</v>
      </c>
      <c r="G141" s="294">
        <f>main!AA182</f>
        <v>0</v>
      </c>
      <c r="H141" s="294">
        <f>main!AB182</f>
        <v>0</v>
      </c>
      <c r="I141" s="294" t="str">
        <f>main!AC182</f>
        <v> </v>
      </c>
      <c r="J141" s="31">
        <f>main!AD182</f>
        <v>0</v>
      </c>
      <c r="K141" s="31">
        <f>main!AE182</f>
        <v>0</v>
      </c>
      <c r="L141" s="31" t="str">
        <f>main!AF182</f>
        <v> </v>
      </c>
    </row>
    <row r="142" spans="1:12" ht="30" hidden="1">
      <c r="A142" s="134" t="s">
        <v>185</v>
      </c>
      <c r="B142" s="144" t="s">
        <v>186</v>
      </c>
      <c r="C142" s="144"/>
      <c r="D142" s="294">
        <f>main!X183</f>
        <v>0</v>
      </c>
      <c r="E142" s="294">
        <f>main!Y183</f>
        <v>0</v>
      </c>
      <c r="F142" s="294">
        <f>main!Z183</f>
        <v>0</v>
      </c>
      <c r="G142" s="294">
        <f>main!AA183</f>
        <v>0</v>
      </c>
      <c r="H142" s="294">
        <f>main!AB183</f>
        <v>0</v>
      </c>
      <c r="I142" s="294" t="str">
        <f>main!AC183</f>
        <v> </v>
      </c>
      <c r="J142" s="31">
        <f>main!AD183</f>
        <v>0</v>
      </c>
      <c r="K142" s="31">
        <f>main!AE183</f>
        <v>0</v>
      </c>
      <c r="L142" s="31" t="str">
        <f>main!AF183</f>
        <v> </v>
      </c>
    </row>
    <row r="143" spans="1:12" ht="15" hidden="1">
      <c r="A143" s="156" t="s">
        <v>132</v>
      </c>
      <c r="B143" s="143" t="s">
        <v>187</v>
      </c>
      <c r="C143" s="143"/>
      <c r="D143" s="299">
        <f>main!X184</f>
        <v>0</v>
      </c>
      <c r="E143" s="299">
        <f>main!Y184</f>
        <v>0</v>
      </c>
      <c r="F143" s="299">
        <f>main!Z184</f>
        <v>0</v>
      </c>
      <c r="G143" s="299">
        <f>main!AA184</f>
        <v>0</v>
      </c>
      <c r="H143" s="299">
        <f>main!AB184</f>
        <v>0</v>
      </c>
      <c r="I143" s="299" t="str">
        <f>main!AC184</f>
        <v> </v>
      </c>
      <c r="J143" s="31">
        <f>main!AD184</f>
        <v>0</v>
      </c>
      <c r="K143" s="31">
        <f>main!AE184</f>
        <v>0</v>
      </c>
      <c r="L143" s="31" t="str">
        <f>main!AF184</f>
        <v> </v>
      </c>
    </row>
    <row r="144" spans="1:12" ht="30" hidden="1">
      <c r="A144" s="134" t="s">
        <v>129</v>
      </c>
      <c r="B144" s="144" t="s">
        <v>188</v>
      </c>
      <c r="C144" s="144"/>
      <c r="D144" s="294">
        <f>main!X185</f>
        <v>0</v>
      </c>
      <c r="E144" s="294">
        <f>main!Y185</f>
        <v>0</v>
      </c>
      <c r="F144" s="294">
        <f>main!Z185</f>
        <v>0</v>
      </c>
      <c r="G144" s="294">
        <f>main!AA185</f>
        <v>0</v>
      </c>
      <c r="H144" s="294">
        <f>main!AB185</f>
        <v>0</v>
      </c>
      <c r="I144" s="294" t="str">
        <f>main!AC185</f>
        <v> </v>
      </c>
      <c r="J144" s="31">
        <f>main!AD185</f>
        <v>0</v>
      </c>
      <c r="K144" s="31">
        <f>main!AE185</f>
        <v>0</v>
      </c>
      <c r="L144" s="31" t="str">
        <f>main!AF185</f>
        <v> </v>
      </c>
    </row>
    <row r="145" spans="1:12" ht="30" hidden="1">
      <c r="A145" s="134" t="s">
        <v>133</v>
      </c>
      <c r="B145" s="144" t="s">
        <v>189</v>
      </c>
      <c r="C145" s="144"/>
      <c r="D145" s="294">
        <f>main!X186</f>
        <v>0</v>
      </c>
      <c r="E145" s="294">
        <f>main!Y186</f>
        <v>0</v>
      </c>
      <c r="F145" s="294">
        <f>main!Z186</f>
        <v>0</v>
      </c>
      <c r="G145" s="294">
        <f>main!AA186</f>
        <v>0</v>
      </c>
      <c r="H145" s="294">
        <f>main!AB186</f>
        <v>0</v>
      </c>
      <c r="I145" s="294" t="str">
        <f>main!AC186</f>
        <v> </v>
      </c>
      <c r="J145" s="31">
        <f>main!AD186</f>
        <v>0</v>
      </c>
      <c r="K145" s="31">
        <f>main!AE186</f>
        <v>0</v>
      </c>
      <c r="L145" s="31" t="str">
        <f>main!AF186</f>
        <v> </v>
      </c>
    </row>
    <row r="146" spans="1:12" ht="30" hidden="1">
      <c r="A146" s="134" t="s">
        <v>135</v>
      </c>
      <c r="B146" s="144" t="s">
        <v>190</v>
      </c>
      <c r="C146" s="144"/>
      <c r="D146" s="294">
        <f>main!X187</f>
        <v>0</v>
      </c>
      <c r="E146" s="294">
        <f>main!Y187</f>
        <v>0</v>
      </c>
      <c r="F146" s="294">
        <f>main!Z187</f>
        <v>0</v>
      </c>
      <c r="G146" s="294">
        <f>main!AA187</f>
        <v>0</v>
      </c>
      <c r="H146" s="294">
        <f>main!AB187</f>
        <v>0</v>
      </c>
      <c r="I146" s="294" t="str">
        <f>main!AC187</f>
        <v> </v>
      </c>
      <c r="J146" s="31">
        <f>main!AD187</f>
        <v>0</v>
      </c>
      <c r="K146" s="31">
        <f>main!AE187</f>
        <v>0</v>
      </c>
      <c r="L146" s="31" t="str">
        <f>main!AF187</f>
        <v> </v>
      </c>
    </row>
    <row r="147" spans="1:12" ht="31.5" hidden="1">
      <c r="A147" s="155" t="s">
        <v>194</v>
      </c>
      <c r="B147" s="143" t="s">
        <v>192</v>
      </c>
      <c r="C147" s="143"/>
      <c r="D147" s="299">
        <f>main!X188</f>
        <v>0</v>
      </c>
      <c r="E147" s="299">
        <f>main!Y188</f>
        <v>0</v>
      </c>
      <c r="F147" s="299">
        <f>main!Z188</f>
        <v>0</v>
      </c>
      <c r="G147" s="299">
        <f>main!AA188</f>
        <v>0</v>
      </c>
      <c r="H147" s="299">
        <f>main!AB188</f>
        <v>0</v>
      </c>
      <c r="I147" s="299" t="str">
        <f>main!AC188</f>
        <v> </v>
      </c>
      <c r="J147" s="31">
        <f>main!AD188</f>
        <v>0</v>
      </c>
      <c r="K147" s="31">
        <f>main!AE188</f>
        <v>0</v>
      </c>
      <c r="L147" s="31" t="str">
        <f>main!AF188</f>
        <v> </v>
      </c>
    </row>
    <row r="148" spans="1:12" ht="15" hidden="1">
      <c r="A148" s="134" t="s">
        <v>191</v>
      </c>
      <c r="B148" s="144" t="s">
        <v>193</v>
      </c>
      <c r="C148" s="144"/>
      <c r="D148" s="294">
        <f>main!X189</f>
        <v>0</v>
      </c>
      <c r="E148" s="294">
        <f>main!Y189</f>
        <v>0</v>
      </c>
      <c r="F148" s="294">
        <f>main!Z189</f>
        <v>0</v>
      </c>
      <c r="G148" s="294">
        <f>main!AA189</f>
        <v>0</v>
      </c>
      <c r="H148" s="294">
        <f>main!AB189</f>
        <v>0</v>
      </c>
      <c r="I148" s="294" t="str">
        <f>main!AC189</f>
        <v> </v>
      </c>
      <c r="J148" s="31">
        <f>main!AD189</f>
        <v>0</v>
      </c>
      <c r="K148" s="31">
        <f>main!AE189</f>
        <v>0</v>
      </c>
      <c r="L148" s="31" t="str">
        <f>main!AF189</f>
        <v> </v>
      </c>
    </row>
    <row r="149" spans="1:12" ht="15" hidden="1">
      <c r="A149" s="134" t="s">
        <v>141</v>
      </c>
      <c r="B149" s="144" t="s">
        <v>195</v>
      </c>
      <c r="C149" s="144"/>
      <c r="D149" s="294">
        <f>main!X190</f>
        <v>0</v>
      </c>
      <c r="E149" s="294">
        <f>main!Y190</f>
        <v>0</v>
      </c>
      <c r="F149" s="294">
        <f>main!Z190</f>
        <v>0</v>
      </c>
      <c r="G149" s="294">
        <f>main!AA190</f>
        <v>0</v>
      </c>
      <c r="H149" s="294">
        <f>main!AB190</f>
        <v>0</v>
      </c>
      <c r="I149" s="294" t="str">
        <f>main!AC190</f>
        <v> </v>
      </c>
      <c r="J149" s="31">
        <f>main!AD190</f>
        <v>0</v>
      </c>
      <c r="K149" s="31">
        <f>main!AE190</f>
        <v>0</v>
      </c>
      <c r="L149" s="31" t="str">
        <f>main!AF190</f>
        <v> </v>
      </c>
    </row>
    <row r="150" spans="1:12" ht="15.75" hidden="1">
      <c r="A150" s="93" t="s">
        <v>197</v>
      </c>
      <c r="B150" s="142" t="s">
        <v>198</v>
      </c>
      <c r="C150" s="142"/>
      <c r="D150" s="299">
        <f>main!X191</f>
        <v>0</v>
      </c>
      <c r="E150" s="299">
        <f>main!Y191</f>
        <v>0</v>
      </c>
      <c r="F150" s="299">
        <f>main!Z191</f>
        <v>0</v>
      </c>
      <c r="G150" s="299">
        <f>main!AA191</f>
        <v>0</v>
      </c>
      <c r="H150" s="299">
        <f>main!AB191</f>
        <v>0</v>
      </c>
      <c r="I150" s="299" t="str">
        <f>main!AC191</f>
        <v> </v>
      </c>
      <c r="J150" s="31">
        <f>main!AD191</f>
        <v>0</v>
      </c>
      <c r="K150" s="31">
        <f>main!AE191</f>
        <v>0</v>
      </c>
      <c r="L150" s="31" t="str">
        <f>main!AF191</f>
        <v> </v>
      </c>
    </row>
    <row r="151" spans="1:12" ht="15" hidden="1">
      <c r="A151" s="134" t="s">
        <v>196</v>
      </c>
      <c r="B151" s="144" t="s">
        <v>199</v>
      </c>
      <c r="C151" s="144"/>
      <c r="D151" s="294">
        <f>main!X192</f>
        <v>0</v>
      </c>
      <c r="E151" s="294">
        <f>main!Y192</f>
        <v>0</v>
      </c>
      <c r="F151" s="294">
        <f>main!Z192</f>
        <v>0</v>
      </c>
      <c r="G151" s="294">
        <f>main!AA192</f>
        <v>0</v>
      </c>
      <c r="H151" s="294">
        <f>main!AB192</f>
        <v>0</v>
      </c>
      <c r="I151" s="294" t="str">
        <f>main!AC192</f>
        <v> </v>
      </c>
      <c r="J151" s="31">
        <f>main!AD192</f>
        <v>0</v>
      </c>
      <c r="K151" s="31">
        <f>main!AE192</f>
        <v>0</v>
      </c>
      <c r="L151" s="31" t="str">
        <f>main!AF192</f>
        <v> </v>
      </c>
    </row>
    <row r="152" spans="1:12" ht="15" hidden="1">
      <c r="A152" s="134" t="s">
        <v>200</v>
      </c>
      <c r="B152" s="144" t="s">
        <v>201</v>
      </c>
      <c r="C152" s="144"/>
      <c r="D152" s="294">
        <f>main!X193</f>
        <v>0</v>
      </c>
      <c r="E152" s="294">
        <f>main!Y193</f>
        <v>0</v>
      </c>
      <c r="F152" s="294">
        <f>main!Z193</f>
        <v>0</v>
      </c>
      <c r="G152" s="294">
        <f>main!AA193</f>
        <v>0</v>
      </c>
      <c r="H152" s="294">
        <f>main!AB193</f>
        <v>0</v>
      </c>
      <c r="I152" s="294" t="str">
        <f>main!AC193</f>
        <v> </v>
      </c>
      <c r="J152" s="31">
        <f>main!AD193</f>
        <v>0</v>
      </c>
      <c r="K152" s="31">
        <f>main!AE193</f>
        <v>0</v>
      </c>
      <c r="L152" s="31" t="str">
        <f>main!AF193</f>
        <v> </v>
      </c>
    </row>
    <row r="153" spans="1:12" ht="15" hidden="1">
      <c r="A153" s="134" t="s">
        <v>202</v>
      </c>
      <c r="B153" s="144" t="s">
        <v>203</v>
      </c>
      <c r="C153" s="144"/>
      <c r="D153" s="294">
        <f>main!X194</f>
        <v>0</v>
      </c>
      <c r="E153" s="294">
        <f>main!Y194</f>
        <v>0</v>
      </c>
      <c r="F153" s="294">
        <f>main!Z194</f>
        <v>0</v>
      </c>
      <c r="G153" s="294">
        <f>main!AA194</f>
        <v>0</v>
      </c>
      <c r="H153" s="294">
        <f>main!AB194</f>
        <v>0</v>
      </c>
      <c r="I153" s="294" t="str">
        <f>main!AC194</f>
        <v> </v>
      </c>
      <c r="J153" s="31">
        <f>main!AD194</f>
        <v>0</v>
      </c>
      <c r="K153" s="31">
        <f>main!AE194</f>
        <v>0</v>
      </c>
      <c r="L153" s="31" t="str">
        <f>main!AF194</f>
        <v> </v>
      </c>
    </row>
    <row r="154" spans="1:12" ht="15.75">
      <c r="A154" s="93" t="s">
        <v>205</v>
      </c>
      <c r="B154" s="142" t="s">
        <v>204</v>
      </c>
      <c r="C154" s="299">
        <f>main!W195</f>
        <v>5328</v>
      </c>
      <c r="D154" s="299">
        <f>main!X195</f>
        <v>4470.3</v>
      </c>
      <c r="E154" s="299">
        <f>main!Y195</f>
        <v>3483.8</v>
      </c>
      <c r="F154" s="299">
        <f>main!Z195</f>
        <v>1962.5000000000002</v>
      </c>
      <c r="G154" s="299">
        <f>main!AA195</f>
        <v>1521.3</v>
      </c>
      <c r="H154" s="299">
        <f>main!AB195</f>
        <v>-986.5</v>
      </c>
      <c r="I154" s="299">
        <f>main!AC195</f>
        <v>77.93212983468672</v>
      </c>
      <c r="J154" s="31">
        <f>main!AD195</f>
        <v>0</v>
      </c>
      <c r="K154" s="31">
        <f>main!AE195</f>
        <v>3483.8</v>
      </c>
      <c r="L154" s="31" t="str">
        <f>main!AF195</f>
        <v> </v>
      </c>
    </row>
    <row r="155" spans="1:12" ht="15.75">
      <c r="A155" s="258" t="s">
        <v>280</v>
      </c>
      <c r="B155" s="144" t="s">
        <v>206</v>
      </c>
      <c r="C155" s="294">
        <f>main!W196</f>
        <v>6538.6</v>
      </c>
      <c r="D155" s="294">
        <f>main!X196</f>
        <v>5580.5</v>
      </c>
      <c r="E155" s="294">
        <f>main!Y196</f>
        <v>4591.1</v>
      </c>
      <c r="F155" s="294">
        <f>main!Z196</f>
        <v>3069.8</v>
      </c>
      <c r="G155" s="294">
        <f>main!AA196</f>
        <v>1521.3</v>
      </c>
      <c r="H155" s="294">
        <f>main!AB196</f>
        <v>0</v>
      </c>
      <c r="I155" s="294">
        <f>main!AC196</f>
        <v>0</v>
      </c>
      <c r="J155" s="126">
        <f>main!AD196</f>
        <v>0</v>
      </c>
      <c r="K155" s="126">
        <f>main!AE196</f>
        <v>0</v>
      </c>
      <c r="L155" s="126">
        <f>main!AF196</f>
        <v>0</v>
      </c>
    </row>
    <row r="156" spans="1:12" ht="15">
      <c r="A156" s="71" t="s">
        <v>281</v>
      </c>
      <c r="B156" s="144" t="s">
        <v>206</v>
      </c>
      <c r="C156" s="294">
        <f>main!W197</f>
        <v>-1210.6</v>
      </c>
      <c r="D156" s="294">
        <f>main!X197</f>
        <v>-1110.2</v>
      </c>
      <c r="E156" s="294">
        <f>main!Y197</f>
        <v>-1107.3</v>
      </c>
      <c r="F156" s="294">
        <f>main!Z197</f>
        <v>-1107.3</v>
      </c>
      <c r="G156" s="294">
        <f>main!AA197</f>
        <v>0</v>
      </c>
      <c r="H156" s="294">
        <f>main!AB197</f>
        <v>2.900000000000091</v>
      </c>
      <c r="I156" s="294">
        <f>main!AC197</f>
        <v>99.73878580435957</v>
      </c>
      <c r="J156" s="126"/>
      <c r="K156" s="126"/>
      <c r="L156" s="126"/>
    </row>
    <row r="157" spans="1:12" ht="17.25">
      <c r="A157" s="325" t="s">
        <v>210</v>
      </c>
      <c r="B157" s="326" t="s">
        <v>207</v>
      </c>
      <c r="C157" s="327">
        <f>main!W198</f>
        <v>-835.8999999999869</v>
      </c>
      <c r="D157" s="327">
        <f>main!X198</f>
        <v>-756.2000000000007</v>
      </c>
      <c r="E157" s="327">
        <f>main!Y198</f>
        <v>-992.0999999999967</v>
      </c>
      <c r="F157" s="327">
        <f>main!Z198</f>
        <v>-898.0999999999965</v>
      </c>
      <c r="G157" s="327">
        <f>main!AA198</f>
        <v>-94</v>
      </c>
      <c r="H157" s="327">
        <f>main!AB198</f>
        <v>-235.899999999996</v>
      </c>
      <c r="I157" s="327">
        <f>main!AC198</f>
        <v>131.19545093890451</v>
      </c>
      <c r="J157" s="43">
        <f>main!AD198</f>
        <v>0</v>
      </c>
      <c r="K157" s="43">
        <f>main!AE198</f>
        <v>-992.0999999999967</v>
      </c>
      <c r="L157" s="43" t="str">
        <f>main!AF198</f>
        <v> </v>
      </c>
    </row>
    <row r="158" spans="1:12" ht="33.75" customHeight="1">
      <c r="A158" s="328" t="s">
        <v>211</v>
      </c>
      <c r="B158" s="329" t="s">
        <v>208</v>
      </c>
      <c r="C158" s="330">
        <f>main!W199</f>
        <v>2302.2</v>
      </c>
      <c r="D158" s="330">
        <f>main!X199</f>
        <v>2302.2</v>
      </c>
      <c r="E158" s="330">
        <f>main!Y199</f>
        <v>2306.4</v>
      </c>
      <c r="F158" s="330">
        <f>main!Z199</f>
        <v>1219.5</v>
      </c>
      <c r="G158" s="330">
        <f>main!AA199</f>
        <v>1086.9</v>
      </c>
      <c r="H158" s="330">
        <f>main!AB199</f>
        <v>4.200000000000273</v>
      </c>
      <c r="I158" s="330">
        <f>main!AC199</f>
        <v>100.18243419338026</v>
      </c>
      <c r="J158" s="31">
        <f>main!AD199</f>
        <v>0</v>
      </c>
      <c r="K158" s="31">
        <f>main!AE199</f>
        <v>2306.4</v>
      </c>
      <c r="L158" s="31" t="str">
        <f>main!AF199</f>
        <v> </v>
      </c>
    </row>
    <row r="159" spans="1:12" ht="24" customHeight="1">
      <c r="A159" s="328" t="s">
        <v>336</v>
      </c>
      <c r="B159" s="329" t="s">
        <v>335</v>
      </c>
      <c r="C159" s="330">
        <f>main!W200</f>
        <v>0</v>
      </c>
      <c r="D159" s="330">
        <f>main!X200</f>
        <v>0</v>
      </c>
      <c r="E159" s="330">
        <f>main!Y200</f>
        <v>0</v>
      </c>
      <c r="F159" s="330">
        <f>main!Z200</f>
        <v>0.1</v>
      </c>
      <c r="G159" s="330">
        <f>main!AA200</f>
        <v>-0.1</v>
      </c>
      <c r="H159" s="330">
        <f>main!AB200</f>
        <v>0</v>
      </c>
      <c r="I159" s="330" t="str">
        <f>main!AC200</f>
        <v> </v>
      </c>
      <c r="J159" s="42"/>
      <c r="K159" s="42"/>
      <c r="L159" s="42"/>
    </row>
    <row r="160" spans="1:12" ht="35.25" customHeight="1">
      <c r="A160" s="331" t="s">
        <v>212</v>
      </c>
      <c r="B160" s="332" t="s">
        <v>209</v>
      </c>
      <c r="C160" s="330">
        <f>main!W201</f>
        <v>-3138.0999999999867</v>
      </c>
      <c r="D160" s="330">
        <f>main!X201</f>
        <v>-3058.4000000000005</v>
      </c>
      <c r="E160" s="330">
        <f>main!Y201</f>
        <v>-3298.499999999997</v>
      </c>
      <c r="F160" s="330">
        <f>main!Z201</f>
        <v>-2117.6999999999966</v>
      </c>
      <c r="G160" s="330">
        <f>main!AA201</f>
        <v>-1180.8000000000002</v>
      </c>
      <c r="H160" s="330">
        <f>main!AB201</f>
        <v>-240.09999999999627</v>
      </c>
      <c r="I160" s="330">
        <f>main!AC201</f>
        <v>107.85051007062505</v>
      </c>
      <c r="J160" s="31">
        <f>main!AD201</f>
        <v>0</v>
      </c>
      <c r="K160" s="31">
        <f>main!AE201</f>
        <v>-3298.499999999997</v>
      </c>
      <c r="L160" s="31" t="str">
        <f>main!AF201</f>
        <v> </v>
      </c>
    </row>
    <row r="161" ht="15.75">
      <c r="J161" s="37"/>
    </row>
  </sheetData>
  <sheetProtection/>
  <mergeCells count="13">
    <mergeCell ref="A2:L2"/>
    <mergeCell ref="A3:L3"/>
    <mergeCell ref="A4:L4"/>
    <mergeCell ref="J7:J8"/>
    <mergeCell ref="A7:A8"/>
    <mergeCell ref="D7:D8"/>
    <mergeCell ref="E7:E8"/>
    <mergeCell ref="H7:I7"/>
    <mergeCell ref="A5:I5"/>
    <mergeCell ref="F7:G7"/>
    <mergeCell ref="B7:B8"/>
    <mergeCell ref="K7:L7"/>
    <mergeCell ref="C7:C8"/>
  </mergeCells>
  <printOptions horizontalCentered="1"/>
  <pageMargins left="0" right="0" top="0.3937007874015748" bottom="0.3937007874015748" header="0" footer="0"/>
  <pageSetup blackAndWhite="1" horizontalDpi="600" verticalDpi="600" orientation="portrait" paperSize="9" scale="74" r:id="rId1"/>
  <headerFooter>
    <oddFooter>&amp;C&amp;P</oddFooter>
  </headerFooter>
  <rowBreaks count="1" manualBreakCount="1">
    <brk id="78" max="7" man="1"/>
  </rowBreaks>
  <colBreaks count="1" manualBreakCount="1">
    <brk id="9" max="157" man="1"/>
  </colBreaks>
</worksheet>
</file>

<file path=xl/worksheets/sheet5.xml><?xml version="1.0" encoding="utf-8"?>
<worksheet xmlns="http://schemas.openxmlformats.org/spreadsheetml/2006/main" xmlns:r="http://schemas.openxmlformats.org/officeDocument/2006/relationships">
  <dimension ref="A1:J46"/>
  <sheetViews>
    <sheetView showZeros="0" view="pageBreakPreview" zoomScaleSheetLayoutView="100" zoomScalePageLayoutView="0" workbookViewId="0" topLeftCell="A7">
      <selection activeCell="D46" sqref="C46:D46"/>
    </sheetView>
  </sheetViews>
  <sheetFormatPr defaultColWidth="9.140625" defaultRowHeight="15"/>
  <cols>
    <col min="1" max="1" width="52.00390625" style="0" customWidth="1"/>
    <col min="2" max="3" width="11.57421875" style="0" customWidth="1"/>
    <col min="4" max="4" width="12.00390625" style="0" customWidth="1"/>
    <col min="5" max="5" width="10.7109375" style="0" customWidth="1"/>
    <col min="6" max="6" width="11.28125" style="0" customWidth="1"/>
    <col min="7" max="7" width="8.00390625" style="0" customWidth="1"/>
    <col min="8" max="8" width="10.28125" style="0" hidden="1" customWidth="1"/>
    <col min="9" max="9" width="9.28125" style="0" hidden="1" customWidth="1"/>
    <col min="10" max="10" width="3.7109375" style="0" hidden="1" customWidth="1"/>
  </cols>
  <sheetData>
    <row r="1" spans="4:9" ht="24.75" customHeight="1">
      <c r="D1" s="12"/>
      <c r="E1" s="12"/>
      <c r="F1" s="12"/>
      <c r="G1" s="292" t="s">
        <v>29</v>
      </c>
      <c r="H1" s="12"/>
      <c r="I1" s="12"/>
    </row>
    <row r="2" spans="1:10" ht="20.25">
      <c r="A2" s="905" t="s">
        <v>23</v>
      </c>
      <c r="B2" s="905"/>
      <c r="C2" s="905"/>
      <c r="D2" s="905"/>
      <c r="E2" s="905"/>
      <c r="F2" s="905"/>
      <c r="G2" s="905"/>
      <c r="H2" s="905"/>
      <c r="I2" s="905"/>
      <c r="J2" s="905"/>
    </row>
    <row r="3" spans="1:10" ht="20.25">
      <c r="A3" s="905" t="s">
        <v>297</v>
      </c>
      <c r="B3" s="905"/>
      <c r="C3" s="905"/>
      <c r="D3" s="905"/>
      <c r="E3" s="905"/>
      <c r="F3" s="905"/>
      <c r="G3" s="905"/>
      <c r="H3" s="905"/>
      <c r="I3" s="905"/>
      <c r="J3" s="905"/>
    </row>
    <row r="4" spans="1:10" ht="18.75" customHeight="1">
      <c r="A4" s="911" t="str">
        <f>main!A4</f>
        <v>la situația din 31 decembrie 2016</v>
      </c>
      <c r="B4" s="911"/>
      <c r="C4" s="911"/>
      <c r="D4" s="911"/>
      <c r="E4" s="911"/>
      <c r="F4" s="911"/>
      <c r="G4" s="911"/>
      <c r="H4" s="911"/>
      <c r="I4" s="911"/>
      <c r="J4" s="911"/>
    </row>
    <row r="5" spans="1:10" ht="15" customHeight="1">
      <c r="A5" s="909"/>
      <c r="B5" s="909"/>
      <c r="C5" s="909"/>
      <c r="D5" s="909"/>
      <c r="E5" s="909"/>
      <c r="F5" s="909"/>
      <c r="G5" s="909"/>
      <c r="H5" s="273"/>
      <c r="I5" s="273"/>
      <c r="J5" s="273"/>
    </row>
    <row r="6" spans="1:9" ht="21.75" customHeight="1">
      <c r="A6" s="12"/>
      <c r="B6" s="12"/>
      <c r="C6" s="12"/>
      <c r="D6" s="12"/>
      <c r="E6" s="12"/>
      <c r="F6" s="12"/>
      <c r="G6" s="291" t="s">
        <v>24</v>
      </c>
      <c r="H6" s="12"/>
      <c r="I6" s="12"/>
    </row>
    <row r="7" spans="1:10" ht="26.25" customHeight="1">
      <c r="A7" s="878" t="s">
        <v>38</v>
      </c>
      <c r="B7" s="908" t="s">
        <v>242</v>
      </c>
      <c r="C7" s="902" t="s">
        <v>340</v>
      </c>
      <c r="D7" s="910" t="s">
        <v>31</v>
      </c>
      <c r="E7" s="878" t="s">
        <v>39</v>
      </c>
      <c r="F7" s="878" t="s">
        <v>32</v>
      </c>
      <c r="G7" s="878"/>
      <c r="H7" s="878" t="s">
        <v>36</v>
      </c>
      <c r="I7" s="878" t="s">
        <v>37</v>
      </c>
      <c r="J7" s="878"/>
    </row>
    <row r="8" spans="1:10" ht="25.5">
      <c r="A8" s="878"/>
      <c r="B8" s="908"/>
      <c r="C8" s="903"/>
      <c r="D8" s="910"/>
      <c r="E8" s="878"/>
      <c r="F8" s="25" t="s">
        <v>298</v>
      </c>
      <c r="G8" s="25" t="s">
        <v>34</v>
      </c>
      <c r="H8" s="878"/>
      <c r="I8" s="25" t="s">
        <v>35</v>
      </c>
      <c r="J8" s="25" t="s">
        <v>34</v>
      </c>
    </row>
    <row r="9" spans="1:10" ht="15">
      <c r="A9" s="27">
        <v>1</v>
      </c>
      <c r="B9" s="27">
        <v>2</v>
      </c>
      <c r="C9" s="27">
        <v>3</v>
      </c>
      <c r="D9" s="27">
        <v>4</v>
      </c>
      <c r="E9" s="27">
        <v>5</v>
      </c>
      <c r="F9" s="27">
        <v>6</v>
      </c>
      <c r="G9" s="27">
        <v>7</v>
      </c>
      <c r="H9" s="26">
        <v>6</v>
      </c>
      <c r="I9" s="26">
        <v>7</v>
      </c>
      <c r="J9" s="26">
        <v>8</v>
      </c>
    </row>
    <row r="10" spans="1:10" ht="20.25" customHeight="1">
      <c r="A10" s="318" t="s">
        <v>98</v>
      </c>
      <c r="B10" s="324">
        <v>1</v>
      </c>
      <c r="C10" s="320">
        <f>main!AG12</f>
        <v>14945.7</v>
      </c>
      <c r="D10" s="320">
        <f>main!AH12</f>
        <v>15049</v>
      </c>
      <c r="E10" s="320">
        <f>main!AI12</f>
        <v>15055.199999999999</v>
      </c>
      <c r="F10" s="320">
        <f>main!AJ12</f>
        <v>6.199999999999093</v>
      </c>
      <c r="G10" s="320">
        <f>main!AK12</f>
        <v>100.04119875074755</v>
      </c>
      <c r="H10" s="30">
        <f>main!AL12</f>
        <v>0</v>
      </c>
      <c r="I10" s="30">
        <f>main!AM12</f>
        <v>15055.199999999999</v>
      </c>
      <c r="J10" s="30" t="str">
        <f>main!AN12</f>
        <v> </v>
      </c>
    </row>
    <row r="11" spans="1:10" ht="18" customHeight="1">
      <c r="A11" s="64" t="s">
        <v>67</v>
      </c>
      <c r="B11" s="141">
        <v>12</v>
      </c>
      <c r="C11" s="298">
        <f>main!AG50</f>
        <v>10202.6</v>
      </c>
      <c r="D11" s="298">
        <f>main!AH50</f>
        <v>9994.1</v>
      </c>
      <c r="E11" s="298">
        <f>main!AI50</f>
        <v>10030.9</v>
      </c>
      <c r="F11" s="298">
        <f>main!AJ50</f>
        <v>36.79999999999927</v>
      </c>
      <c r="G11" s="298">
        <f>main!AK50</f>
        <v>100.36821724817642</v>
      </c>
      <c r="H11" s="31">
        <f>main!AL50</f>
        <v>0</v>
      </c>
      <c r="I11" s="31">
        <f>main!AM50</f>
        <v>10030.9</v>
      </c>
      <c r="J11" s="31">
        <f>main!AN50</f>
        <v>0</v>
      </c>
    </row>
    <row r="12" spans="1:10" ht="17.25" customHeight="1">
      <c r="A12" s="62" t="s">
        <v>14</v>
      </c>
      <c r="B12" s="175">
        <v>121</v>
      </c>
      <c r="C12" s="294">
        <f>main!AG51</f>
        <v>10202.6</v>
      </c>
      <c r="D12" s="294">
        <f>main!AH51</f>
        <v>9994.1</v>
      </c>
      <c r="E12" s="294">
        <f>main!AI51</f>
        <v>10030.9</v>
      </c>
      <c r="F12" s="294">
        <f>main!AJ51</f>
        <v>36.79999999999927</v>
      </c>
      <c r="G12" s="294">
        <f>main!AK51</f>
        <v>100.36821724817642</v>
      </c>
      <c r="H12" s="32">
        <f>main!AL51</f>
        <v>0</v>
      </c>
      <c r="I12" s="32">
        <f>main!AM51</f>
        <v>10030.9</v>
      </c>
      <c r="J12" s="32" t="str">
        <f>main!AN51</f>
        <v> </v>
      </c>
    </row>
    <row r="13" spans="1:10" ht="15.75">
      <c r="A13" s="75" t="s">
        <v>50</v>
      </c>
      <c r="B13" s="137">
        <v>14</v>
      </c>
      <c r="C13" s="298">
        <f>main!AG56</f>
        <v>4.9</v>
      </c>
      <c r="D13" s="298">
        <f>main!AH56</f>
        <v>7.6</v>
      </c>
      <c r="E13" s="298">
        <f>main!AI56</f>
        <v>8.3</v>
      </c>
      <c r="F13" s="298">
        <f>main!AJ56</f>
        <v>0.7000000000000002</v>
      </c>
      <c r="G13" s="298">
        <f>main!AK56</f>
        <v>109.2105263157895</v>
      </c>
      <c r="H13" s="31">
        <f>main!AL56</f>
        <v>0</v>
      </c>
      <c r="I13" s="31">
        <f>main!AM56</f>
        <v>8.3</v>
      </c>
      <c r="J13" s="31">
        <f>main!AN56</f>
        <v>0</v>
      </c>
    </row>
    <row r="14" spans="1:10" ht="17.25" customHeight="1">
      <c r="A14" s="69" t="s">
        <v>51</v>
      </c>
      <c r="B14" s="175">
        <v>141</v>
      </c>
      <c r="C14" s="294">
        <f>main!AG57</f>
        <v>1.5</v>
      </c>
      <c r="D14" s="294">
        <f>main!AH57</f>
        <v>1.5</v>
      </c>
      <c r="E14" s="294">
        <f>main!AI57</f>
        <v>2</v>
      </c>
      <c r="F14" s="294">
        <f>main!AJ57</f>
        <v>0.5</v>
      </c>
      <c r="G14" s="294">
        <f>main!AK57</f>
        <v>133.33333333333331</v>
      </c>
      <c r="H14" s="32">
        <f>main!AL57</f>
        <v>0</v>
      </c>
      <c r="I14" s="32">
        <f>main!AM57</f>
        <v>2</v>
      </c>
      <c r="J14" s="32" t="str">
        <f>main!AN57</f>
        <v> </v>
      </c>
    </row>
    <row r="15" spans="1:10" ht="15" hidden="1">
      <c r="A15" s="224" t="s">
        <v>21</v>
      </c>
      <c r="B15" s="175"/>
      <c r="C15" s="175"/>
      <c r="D15" s="294"/>
      <c r="E15" s="294"/>
      <c r="F15" s="294"/>
      <c r="G15" s="294"/>
      <c r="H15" s="126"/>
      <c r="I15" s="126"/>
      <c r="J15" s="126"/>
    </row>
    <row r="16" spans="1:10" ht="15">
      <c r="A16" s="139" t="s">
        <v>272</v>
      </c>
      <c r="B16" s="173">
        <v>1411</v>
      </c>
      <c r="C16" s="295">
        <f>main!AG59</f>
        <v>1.5</v>
      </c>
      <c r="D16" s="295">
        <f>main!AH59</f>
        <v>1.5</v>
      </c>
      <c r="E16" s="295">
        <f>main!AI59</f>
        <v>2</v>
      </c>
      <c r="F16" s="295">
        <f>main!AJ59</f>
        <v>0.5</v>
      </c>
      <c r="G16" s="295">
        <f>main!AK59</f>
        <v>133.33333333333331</v>
      </c>
      <c r="H16" s="126"/>
      <c r="I16" s="126"/>
      <c r="J16" s="126"/>
    </row>
    <row r="17" spans="1:10" ht="18.75" customHeight="1">
      <c r="A17" s="69" t="s">
        <v>62</v>
      </c>
      <c r="B17" s="175">
        <v>143</v>
      </c>
      <c r="C17" s="294">
        <f>main!AG66</f>
        <v>0</v>
      </c>
      <c r="D17" s="294">
        <f>main!AH66</f>
        <v>2.7</v>
      </c>
      <c r="E17" s="294">
        <f>main!AI66</f>
        <v>2.7</v>
      </c>
      <c r="F17" s="294">
        <f>main!AJ66</f>
        <v>0</v>
      </c>
      <c r="G17" s="294">
        <f>main!AK66</f>
        <v>100</v>
      </c>
      <c r="H17" s="32">
        <f>main!AL66</f>
        <v>0</v>
      </c>
      <c r="I17" s="32">
        <f>main!AM66</f>
        <v>2.7</v>
      </c>
      <c r="J17" s="32" t="str">
        <f>main!AN66</f>
        <v> </v>
      </c>
    </row>
    <row r="18" spans="1:10" ht="18" customHeight="1">
      <c r="A18" s="69" t="s">
        <v>53</v>
      </c>
      <c r="B18" s="175">
        <v>145</v>
      </c>
      <c r="C18" s="294">
        <f>main!AG68</f>
        <v>3.4</v>
      </c>
      <c r="D18" s="294">
        <f>main!AH68</f>
        <v>3.4</v>
      </c>
      <c r="E18" s="294">
        <f>main!AI68</f>
        <v>3.6</v>
      </c>
      <c r="F18" s="294">
        <f>main!AJ68</f>
        <v>0.20000000000000018</v>
      </c>
      <c r="G18" s="294">
        <f>main!AK68</f>
        <v>105.88235294117648</v>
      </c>
      <c r="H18" s="32">
        <f>main!AL68</f>
        <v>0</v>
      </c>
      <c r="I18" s="32">
        <f>main!AM68</f>
        <v>3.6</v>
      </c>
      <c r="J18" s="32" t="str">
        <f>main!AN68</f>
        <v> </v>
      </c>
    </row>
    <row r="19" spans="1:10" ht="31.5">
      <c r="A19" s="49" t="s">
        <v>56</v>
      </c>
      <c r="B19" s="137">
        <v>19</v>
      </c>
      <c r="C19" s="298">
        <f>main!AG70</f>
        <v>4738.2</v>
      </c>
      <c r="D19" s="298">
        <f>main!AH70</f>
        <v>5047.3</v>
      </c>
      <c r="E19" s="298">
        <f>main!AI70</f>
        <v>5016</v>
      </c>
      <c r="F19" s="298">
        <f>main!AJ70</f>
        <v>-31.300000000000182</v>
      </c>
      <c r="G19" s="298">
        <f>main!AK70</f>
        <v>99.37986646325758</v>
      </c>
      <c r="H19" s="31">
        <f>main!AL70</f>
        <v>0</v>
      </c>
      <c r="I19" s="31">
        <f>main!AM70</f>
        <v>5016</v>
      </c>
      <c r="J19" s="31" t="str">
        <f>main!AN70</f>
        <v> </v>
      </c>
    </row>
    <row r="20" spans="1:10" ht="22.5" customHeight="1">
      <c r="A20" s="71" t="s">
        <v>58</v>
      </c>
      <c r="B20" s="233">
        <v>192</v>
      </c>
      <c r="C20" s="294">
        <f>main!AG72</f>
        <v>4738.2</v>
      </c>
      <c r="D20" s="294">
        <f>main!AH72</f>
        <v>5047.3</v>
      </c>
      <c r="E20" s="294">
        <f>main!AI72</f>
        <v>5016</v>
      </c>
      <c r="F20" s="294">
        <f>main!AJ72</f>
        <v>-31.300000000000182</v>
      </c>
      <c r="G20" s="294">
        <f>main!AK72</f>
        <v>99.37986646325758</v>
      </c>
      <c r="H20" s="32">
        <f>main!AL72</f>
        <v>0</v>
      </c>
      <c r="I20" s="32">
        <f>main!AM72</f>
        <v>5016</v>
      </c>
      <c r="J20" s="32" t="str">
        <f>main!AN72</f>
        <v> </v>
      </c>
    </row>
    <row r="21" spans="1:10" ht="30">
      <c r="A21" s="71" t="s">
        <v>252</v>
      </c>
      <c r="B21" s="233">
        <v>1921</v>
      </c>
      <c r="C21" s="294">
        <f>main!AG73</f>
        <v>4738.2</v>
      </c>
      <c r="D21" s="294">
        <f>main!AH73</f>
        <v>5047.3</v>
      </c>
      <c r="E21" s="294">
        <f>main!AI73</f>
        <v>5016</v>
      </c>
      <c r="F21" s="294">
        <f>main!AJ73</f>
        <v>-31.300000000000182</v>
      </c>
      <c r="G21" s="294">
        <f>main!AK73</f>
        <v>99.37986646325758</v>
      </c>
      <c r="H21" s="32">
        <f>main!AL73</f>
        <v>0</v>
      </c>
      <c r="I21" s="32">
        <f>main!AM73</f>
        <v>5016</v>
      </c>
      <c r="J21" s="32">
        <f>main!AN73</f>
        <v>0</v>
      </c>
    </row>
    <row r="22" spans="1:10" ht="21.75" customHeight="1">
      <c r="A22" s="318" t="s">
        <v>65</v>
      </c>
      <c r="B22" s="324" t="s">
        <v>64</v>
      </c>
      <c r="C22" s="320">
        <f>main!AG77</f>
        <v>14976.1</v>
      </c>
      <c r="D22" s="320">
        <f>main!AH77</f>
        <v>15079.4</v>
      </c>
      <c r="E22" s="320">
        <f>main!AI77</f>
        <v>14959.3</v>
      </c>
      <c r="F22" s="320">
        <f>main!AJ77</f>
        <v>-120.10000000000036</v>
      </c>
      <c r="G22" s="320">
        <f>main!AK77</f>
        <v>99.2035492128334</v>
      </c>
      <c r="H22" s="30">
        <f>main!AL77</f>
        <v>0</v>
      </c>
      <c r="I22" s="30">
        <f>main!AM77</f>
        <v>14959.3</v>
      </c>
      <c r="J22" s="30" t="str">
        <f>main!AN77</f>
        <v> </v>
      </c>
    </row>
    <row r="23" spans="1:10" ht="15.75" customHeight="1">
      <c r="A23" s="360" t="s">
        <v>302</v>
      </c>
      <c r="B23" s="357"/>
      <c r="C23" s="357"/>
      <c r="D23" s="358"/>
      <c r="E23" s="358"/>
      <c r="F23" s="358"/>
      <c r="G23" s="358"/>
      <c r="H23" s="127"/>
      <c r="I23" s="127"/>
      <c r="J23" s="127"/>
    </row>
    <row r="24" spans="1:10" ht="21.75" customHeight="1">
      <c r="A24" s="258" t="s">
        <v>88</v>
      </c>
      <c r="B24" s="349" t="s">
        <v>87</v>
      </c>
      <c r="C24" s="350">
        <f>main!AG127</f>
        <v>14976.1</v>
      </c>
      <c r="D24" s="350">
        <f>main!AH127</f>
        <v>15079.4</v>
      </c>
      <c r="E24" s="350">
        <f>main!AI127</f>
        <v>14959.3</v>
      </c>
      <c r="F24" s="350">
        <f>main!AJ127</f>
        <v>-120.10000000000036</v>
      </c>
      <c r="G24" s="350">
        <f>main!AK127</f>
        <v>99.2035492128334</v>
      </c>
      <c r="H24" s="31">
        <f>main!AL127</f>
        <v>0</v>
      </c>
      <c r="I24" s="31">
        <f>main!AM127</f>
        <v>14959.3</v>
      </c>
      <c r="J24" s="31" t="str">
        <f>main!AN127</f>
        <v> </v>
      </c>
    </row>
    <row r="25" spans="1:10" ht="21.75" customHeight="1">
      <c r="A25" s="318" t="s">
        <v>255</v>
      </c>
      <c r="B25" s="319" t="s">
        <v>238</v>
      </c>
      <c r="C25" s="320">
        <f>main!AG130</f>
        <v>-30.399999999999636</v>
      </c>
      <c r="D25" s="320">
        <f>main!AH130</f>
        <v>-30.399999999999636</v>
      </c>
      <c r="E25" s="320">
        <f>main!AI130</f>
        <v>95.89999999999964</v>
      </c>
      <c r="F25" s="320">
        <f>main!AJ130</f>
        <v>126.29999999999927</v>
      </c>
      <c r="G25" s="320" t="str">
        <f>main!AK130</f>
        <v>&lt;0</v>
      </c>
      <c r="H25" s="30">
        <f>main!AL130</f>
        <v>0</v>
      </c>
      <c r="I25" s="30">
        <f>main!AM130</f>
        <v>95.89999999999964</v>
      </c>
      <c r="J25" s="30" t="str">
        <f>main!AN130</f>
        <v> </v>
      </c>
    </row>
    <row r="26" spans="1:10" ht="21.75" customHeight="1">
      <c r="A26" s="321" t="s">
        <v>213</v>
      </c>
      <c r="B26" s="355" t="s">
        <v>301</v>
      </c>
      <c r="C26" s="322">
        <f>main!AG131</f>
        <v>30.399999999999636</v>
      </c>
      <c r="D26" s="322">
        <f>main!AH131</f>
        <v>30.399999999999636</v>
      </c>
      <c r="E26" s="322">
        <f>main!AI131</f>
        <v>-95.89999999999964</v>
      </c>
      <c r="F26" s="322">
        <f>main!AJ131</f>
        <v>-126.29999999999927</v>
      </c>
      <c r="G26" s="322" t="str">
        <f>main!AK131</f>
        <v>&lt;0</v>
      </c>
      <c r="H26" s="34">
        <f>main!AL131</f>
        <v>0</v>
      </c>
      <c r="I26" s="34">
        <f>main!AM131</f>
        <v>-95.89999999999964</v>
      </c>
      <c r="J26" s="34" t="str">
        <f>main!AN131</f>
        <v> </v>
      </c>
    </row>
    <row r="27" spans="1:10" ht="17.25">
      <c r="A27" s="318" t="s">
        <v>157</v>
      </c>
      <c r="B27" s="319" t="s">
        <v>102</v>
      </c>
      <c r="C27" s="320">
        <f>main!AG166</f>
        <v>0</v>
      </c>
      <c r="D27" s="320">
        <f>main!AH166</f>
        <v>0</v>
      </c>
      <c r="E27" s="320">
        <f>main!AI166</f>
        <v>0</v>
      </c>
      <c r="F27" s="320">
        <f>main!AJ166</f>
        <v>0</v>
      </c>
      <c r="G27" s="320" t="str">
        <f>main!AK166</f>
        <v> </v>
      </c>
      <c r="H27" s="32"/>
      <c r="I27" s="32"/>
      <c r="J27" s="32"/>
    </row>
    <row r="28" spans="1:10" ht="16.5" hidden="1">
      <c r="A28" s="336" t="s">
        <v>159</v>
      </c>
      <c r="B28" s="337" t="s">
        <v>160</v>
      </c>
      <c r="C28" s="337"/>
      <c r="D28" s="334">
        <f>main!AH145</f>
        <v>0</v>
      </c>
      <c r="E28" s="334">
        <f>main!AI145</f>
        <v>0</v>
      </c>
      <c r="F28" s="334">
        <f>main!AJ145</f>
        <v>0</v>
      </c>
      <c r="G28" s="335"/>
      <c r="H28" s="32"/>
      <c r="I28" s="32"/>
      <c r="J28" s="32"/>
    </row>
    <row r="29" spans="1:10" ht="16.5" hidden="1">
      <c r="A29" s="338" t="s">
        <v>158</v>
      </c>
      <c r="B29" s="337" t="s">
        <v>161</v>
      </c>
      <c r="C29" s="337"/>
      <c r="D29" s="334">
        <f>main!AH146</f>
        <v>0</v>
      </c>
      <c r="E29" s="334">
        <f>main!AI146</f>
        <v>0</v>
      </c>
      <c r="F29" s="334">
        <f>main!AJ146</f>
        <v>0</v>
      </c>
      <c r="G29" s="335"/>
      <c r="H29" s="32"/>
      <c r="I29" s="32"/>
      <c r="J29" s="32"/>
    </row>
    <row r="30" spans="1:10" ht="16.5" hidden="1">
      <c r="A30" s="338" t="s">
        <v>97</v>
      </c>
      <c r="B30" s="337" t="s">
        <v>162</v>
      </c>
      <c r="C30" s="337"/>
      <c r="D30" s="334">
        <f>main!AH147</f>
        <v>0</v>
      </c>
      <c r="E30" s="334">
        <f>main!AI147</f>
        <v>0</v>
      </c>
      <c r="F30" s="334">
        <f>main!AJ147</f>
        <v>0</v>
      </c>
      <c r="G30" s="335"/>
      <c r="H30" s="32"/>
      <c r="I30" s="32"/>
      <c r="J30" s="32"/>
    </row>
    <row r="31" spans="1:10" ht="16.5" hidden="1">
      <c r="A31" s="338" t="s">
        <v>163</v>
      </c>
      <c r="B31" s="337" t="s">
        <v>164</v>
      </c>
      <c r="C31" s="337"/>
      <c r="D31" s="334">
        <f>main!AH148</f>
        <v>0</v>
      </c>
      <c r="E31" s="334">
        <f>main!AI148</f>
        <v>0</v>
      </c>
      <c r="F31" s="334">
        <f>main!AJ148</f>
        <v>0</v>
      </c>
      <c r="G31" s="335"/>
      <c r="H31" s="32"/>
      <c r="I31" s="32"/>
      <c r="J31" s="32"/>
    </row>
    <row r="32" spans="1:10" ht="16.5">
      <c r="A32" s="509" t="s">
        <v>167</v>
      </c>
      <c r="B32" s="337" t="s">
        <v>165</v>
      </c>
      <c r="C32" s="334">
        <f>main!AG171</f>
        <v>0</v>
      </c>
      <c r="D32" s="334">
        <f>main!AH171</f>
        <v>0</v>
      </c>
      <c r="E32" s="334">
        <f>main!AI171</f>
        <v>0</v>
      </c>
      <c r="F32" s="334">
        <f>main!AJ171</f>
        <v>0</v>
      </c>
      <c r="G32" s="334" t="str">
        <f>main!AK171</f>
        <v> </v>
      </c>
      <c r="H32" s="32"/>
      <c r="I32" s="32"/>
      <c r="J32" s="32"/>
    </row>
    <row r="33" spans="1:10" ht="33" hidden="1">
      <c r="A33" s="510" t="s">
        <v>166</v>
      </c>
      <c r="B33" s="337" t="s">
        <v>168</v>
      </c>
      <c r="C33" s="337"/>
      <c r="D33" s="334">
        <f>main!AH150</f>
        <v>0</v>
      </c>
      <c r="E33" s="334">
        <f>main!AI150</f>
        <v>0</v>
      </c>
      <c r="F33" s="334">
        <f>main!AJ150</f>
        <v>0</v>
      </c>
      <c r="G33" s="335"/>
      <c r="H33" s="32"/>
      <c r="I33" s="32"/>
      <c r="J33" s="32"/>
    </row>
    <row r="34" spans="1:10" ht="17.25" customHeight="1">
      <c r="A34" s="134" t="s">
        <v>330</v>
      </c>
      <c r="B34" s="337" t="s">
        <v>170</v>
      </c>
      <c r="C34" s="334">
        <f>main!AG174</f>
        <v>0</v>
      </c>
      <c r="D34" s="334">
        <f>main!AH174</f>
        <v>0</v>
      </c>
      <c r="E34" s="306">
        <f>main!AI174</f>
        <v>1845</v>
      </c>
      <c r="F34" s="306">
        <f>main!AJ174</f>
        <v>1845</v>
      </c>
      <c r="G34" s="306" t="str">
        <f>main!AK174</f>
        <v> </v>
      </c>
      <c r="H34" s="32"/>
      <c r="I34" s="32"/>
      <c r="J34" s="32"/>
    </row>
    <row r="35" spans="1:10" ht="16.5">
      <c r="A35" s="134" t="s">
        <v>331</v>
      </c>
      <c r="B35" s="337" t="s">
        <v>170</v>
      </c>
      <c r="C35" s="334">
        <f>main!AG175</f>
        <v>0</v>
      </c>
      <c r="D35" s="334">
        <f>main!AH175</f>
        <v>0</v>
      </c>
      <c r="E35" s="306">
        <f>main!AI175</f>
        <v>-1845</v>
      </c>
      <c r="F35" s="306">
        <f>main!AJ175</f>
        <v>-1845</v>
      </c>
      <c r="G35" s="306">
        <f>main!AK175</f>
        <v>0</v>
      </c>
      <c r="H35" s="126"/>
      <c r="I35" s="126"/>
      <c r="J35" s="126"/>
    </row>
    <row r="36" spans="1:10" ht="33" hidden="1">
      <c r="A36" s="338" t="s">
        <v>173</v>
      </c>
      <c r="B36" s="337" t="s">
        <v>171</v>
      </c>
      <c r="C36" s="337"/>
      <c r="D36" s="334">
        <f>main!AH152</f>
        <v>0</v>
      </c>
      <c r="E36" s="334">
        <f>main!AI152</f>
        <v>0</v>
      </c>
      <c r="F36" s="334">
        <f>main!AJ152</f>
        <v>0</v>
      </c>
      <c r="G36" s="335"/>
      <c r="H36" s="32"/>
      <c r="I36" s="32"/>
      <c r="J36" s="32"/>
    </row>
    <row r="37" spans="1:10" ht="33" hidden="1">
      <c r="A37" s="338" t="s">
        <v>174</v>
      </c>
      <c r="B37" s="337" t="s">
        <v>172</v>
      </c>
      <c r="C37" s="337"/>
      <c r="D37" s="334">
        <f>main!AH153</f>
        <v>0</v>
      </c>
      <c r="E37" s="334">
        <f>main!AI153</f>
        <v>0</v>
      </c>
      <c r="F37" s="334">
        <f>main!AJ153</f>
        <v>0</v>
      </c>
      <c r="G37" s="335"/>
      <c r="H37" s="32"/>
      <c r="I37" s="32"/>
      <c r="J37" s="32"/>
    </row>
    <row r="38" spans="1:10" ht="33" hidden="1">
      <c r="A38" s="339" t="s">
        <v>178</v>
      </c>
      <c r="B38" s="337" t="s">
        <v>176</v>
      </c>
      <c r="C38" s="337"/>
      <c r="D38" s="334">
        <f>main!AH154</f>
        <v>0</v>
      </c>
      <c r="E38" s="334">
        <f>main!AI154</f>
        <v>0</v>
      </c>
      <c r="F38" s="334">
        <f>main!AJ154</f>
        <v>0</v>
      </c>
      <c r="G38" s="335"/>
      <c r="H38" s="32"/>
      <c r="I38" s="32"/>
      <c r="J38" s="32"/>
    </row>
    <row r="39" spans="1:10" ht="16.5" hidden="1">
      <c r="A39" s="340" t="s">
        <v>175</v>
      </c>
      <c r="B39" s="337" t="s">
        <v>177</v>
      </c>
      <c r="C39" s="337"/>
      <c r="D39" s="334">
        <f>main!AH155</f>
        <v>0</v>
      </c>
      <c r="E39" s="334">
        <f>main!AI155</f>
        <v>0</v>
      </c>
      <c r="F39" s="334">
        <f>main!AJ155</f>
        <v>0</v>
      </c>
      <c r="G39" s="335"/>
      <c r="H39" s="32"/>
      <c r="I39" s="32"/>
      <c r="J39" s="32"/>
    </row>
    <row r="40" spans="1:10" ht="16.5" hidden="1">
      <c r="A40" s="338" t="s">
        <v>179</v>
      </c>
      <c r="B40" s="337" t="s">
        <v>180</v>
      </c>
      <c r="C40" s="337"/>
      <c r="D40" s="334">
        <f>main!AH156</f>
        <v>0</v>
      </c>
      <c r="E40" s="334">
        <f>main!AI156</f>
        <v>0</v>
      </c>
      <c r="F40" s="334">
        <f>main!AJ156</f>
        <v>0</v>
      </c>
      <c r="G40" s="335"/>
      <c r="H40" s="32"/>
      <c r="I40" s="32"/>
      <c r="J40" s="32"/>
    </row>
    <row r="41" spans="1:10" ht="33" hidden="1">
      <c r="A41" s="338" t="s">
        <v>181</v>
      </c>
      <c r="B41" s="337" t="s">
        <v>182</v>
      </c>
      <c r="C41" s="337"/>
      <c r="D41" s="334">
        <f>main!AH157</f>
        <v>0</v>
      </c>
      <c r="E41" s="334">
        <f>main!AI157</f>
        <v>0</v>
      </c>
      <c r="F41" s="334">
        <f>main!AJ157</f>
        <v>0</v>
      </c>
      <c r="G41" s="335"/>
      <c r="H41" s="32"/>
      <c r="I41" s="32"/>
      <c r="J41" s="32"/>
    </row>
    <row r="42" spans="1:10" ht="16.5" hidden="1">
      <c r="A42" s="338" t="s">
        <v>183</v>
      </c>
      <c r="B42" s="337" t="s">
        <v>184</v>
      </c>
      <c r="C42" s="337"/>
      <c r="D42" s="334">
        <f>main!AH158</f>
        <v>0</v>
      </c>
      <c r="E42" s="334">
        <f>main!AI158</f>
        <v>0</v>
      </c>
      <c r="F42" s="334">
        <f>main!AJ158</f>
        <v>0</v>
      </c>
      <c r="G42" s="335"/>
      <c r="H42" s="32"/>
      <c r="I42" s="32"/>
      <c r="J42" s="32"/>
    </row>
    <row r="43" spans="1:10" ht="33" hidden="1">
      <c r="A43" s="338" t="s">
        <v>185</v>
      </c>
      <c r="B43" s="337" t="s">
        <v>186</v>
      </c>
      <c r="C43" s="337"/>
      <c r="D43" s="334">
        <f>main!AH159</f>
        <v>0</v>
      </c>
      <c r="E43" s="334">
        <f>main!AI159</f>
        <v>0</v>
      </c>
      <c r="F43" s="334">
        <f>main!AJ159</f>
        <v>0</v>
      </c>
      <c r="G43" s="335"/>
      <c r="H43" s="32"/>
      <c r="I43" s="32"/>
      <c r="J43" s="32"/>
    </row>
    <row r="44" spans="1:10" ht="20.25" customHeight="1">
      <c r="A44" s="325" t="s">
        <v>210</v>
      </c>
      <c r="B44" s="333" t="s">
        <v>207</v>
      </c>
      <c r="C44" s="327">
        <f>main!AG198</f>
        <v>30.399999999999636</v>
      </c>
      <c r="D44" s="327">
        <f>main!AH198</f>
        <v>30.399999999999636</v>
      </c>
      <c r="E44" s="327">
        <f>main!AI198</f>
        <v>-95.89999999999964</v>
      </c>
      <c r="F44" s="327">
        <f>main!AJ198</f>
        <v>-126.29999999999927</v>
      </c>
      <c r="G44" s="327" t="str">
        <f>main!AK198</f>
        <v>&lt;0</v>
      </c>
      <c r="H44" s="35">
        <f>main!AL198</f>
        <v>0</v>
      </c>
      <c r="I44" s="35">
        <f>main!AM198</f>
        <v>-95.89999999999964</v>
      </c>
      <c r="J44" s="35" t="str">
        <f>main!AN198</f>
        <v> </v>
      </c>
    </row>
    <row r="45" spans="1:10" ht="20.25" customHeight="1">
      <c r="A45" s="328" t="s">
        <v>211</v>
      </c>
      <c r="B45" s="329" t="s">
        <v>208</v>
      </c>
      <c r="C45" s="330">
        <f>main!AG199</f>
        <v>30.4</v>
      </c>
      <c r="D45" s="330">
        <f>main!AH199</f>
        <v>30.4</v>
      </c>
      <c r="E45" s="330">
        <f>main!AI199</f>
        <v>30.4</v>
      </c>
      <c r="F45" s="330">
        <f>main!AJ199</f>
        <v>0</v>
      </c>
      <c r="G45" s="330">
        <f>main!AK199</f>
        <v>100</v>
      </c>
      <c r="H45" s="34">
        <f>main!AL199</f>
        <v>0</v>
      </c>
      <c r="I45" s="34">
        <f>main!AM199</f>
        <v>30.4</v>
      </c>
      <c r="J45" s="34" t="str">
        <f>main!AN199</f>
        <v> </v>
      </c>
    </row>
    <row r="46" spans="1:10" ht="22.5" customHeight="1">
      <c r="A46" s="331" t="s">
        <v>212</v>
      </c>
      <c r="B46" s="332" t="s">
        <v>209</v>
      </c>
      <c r="C46" s="330">
        <f>main!AG201</f>
        <v>-3.623767952376511E-13</v>
      </c>
      <c r="D46" s="330">
        <f>main!AH201</f>
        <v>-3.623767952376511E-13</v>
      </c>
      <c r="E46" s="330">
        <f>main!AI201</f>
        <v>-126.29999999999964</v>
      </c>
      <c r="F46" s="330">
        <f>main!AJ201</f>
        <v>-126.29999999999927</v>
      </c>
      <c r="G46" s="330" t="str">
        <f>main!AK201</f>
        <v>&gt;200</v>
      </c>
      <c r="H46" s="34">
        <f>main!AL201</f>
        <v>0</v>
      </c>
      <c r="I46" s="34">
        <f>main!AM201</f>
        <v>-126.29999999999964</v>
      </c>
      <c r="J46" s="34" t="str">
        <f>main!AN201</f>
        <v> </v>
      </c>
    </row>
  </sheetData>
  <sheetProtection/>
  <mergeCells count="12">
    <mergeCell ref="A7:A8"/>
    <mergeCell ref="C7:C8"/>
    <mergeCell ref="B7:B8"/>
    <mergeCell ref="D7:D8"/>
    <mergeCell ref="E7:E8"/>
    <mergeCell ref="F7:G7"/>
    <mergeCell ref="A5:G5"/>
    <mergeCell ref="A2:J2"/>
    <mergeCell ref="A3:J3"/>
    <mergeCell ref="A4:J4"/>
    <mergeCell ref="I7:J7"/>
    <mergeCell ref="H7:H8"/>
  </mergeCells>
  <printOptions horizontalCentered="1"/>
  <pageMargins left="0" right="0" top="0.3937007874015748" bottom="0.1968503937007874" header="0" footer="0"/>
  <pageSetup blackAndWhite="1" horizontalDpi="600" verticalDpi="600" orientation="portrait" paperSize="9" scale="80"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J29"/>
  <sheetViews>
    <sheetView showZeros="0" view="pageBreakPreview" zoomScaleSheetLayoutView="100" zoomScalePageLayoutView="0" workbookViewId="0" topLeftCell="A4">
      <selection activeCell="M29" sqref="M29"/>
    </sheetView>
  </sheetViews>
  <sheetFormatPr defaultColWidth="9.140625" defaultRowHeight="15"/>
  <cols>
    <col min="1" max="1" width="51.8515625" style="0" customWidth="1"/>
    <col min="2" max="3" width="11.00390625" style="0" customWidth="1"/>
    <col min="4" max="4" width="11.7109375" style="0" customWidth="1"/>
    <col min="5" max="5" width="11.00390625" style="0" customWidth="1"/>
    <col min="6" max="6" width="10.421875" style="0" customWidth="1"/>
    <col min="8" max="10" width="0" style="0" hidden="1" customWidth="1"/>
  </cols>
  <sheetData>
    <row r="1" spans="4:9" ht="24" customHeight="1">
      <c r="D1" s="12"/>
      <c r="E1" s="12"/>
      <c r="F1" s="12"/>
      <c r="G1" s="292" t="s">
        <v>30</v>
      </c>
      <c r="H1" s="12"/>
      <c r="I1" s="12"/>
    </row>
    <row r="2" spans="1:10" ht="20.25">
      <c r="A2" s="905" t="s">
        <v>23</v>
      </c>
      <c r="B2" s="905"/>
      <c r="C2" s="905"/>
      <c r="D2" s="905"/>
      <c r="E2" s="905"/>
      <c r="F2" s="905"/>
      <c r="G2" s="905"/>
      <c r="H2" s="905"/>
      <c r="I2" s="905"/>
      <c r="J2" s="905"/>
    </row>
    <row r="3" spans="1:10" ht="20.25">
      <c r="A3" s="905" t="s">
        <v>299</v>
      </c>
      <c r="B3" s="905"/>
      <c r="C3" s="905"/>
      <c r="D3" s="905"/>
      <c r="E3" s="905"/>
      <c r="F3" s="905"/>
      <c r="G3" s="905"/>
      <c r="H3" s="905"/>
      <c r="I3" s="905"/>
      <c r="J3" s="905"/>
    </row>
    <row r="4" spans="1:10" ht="21" customHeight="1">
      <c r="A4" s="900" t="str">
        <f>main!A4</f>
        <v>la situația din 31 decembrie 2016</v>
      </c>
      <c r="B4" s="900"/>
      <c r="C4" s="900"/>
      <c r="D4" s="900"/>
      <c r="E4" s="900"/>
      <c r="F4" s="900"/>
      <c r="G4" s="900"/>
      <c r="H4" s="900"/>
      <c r="I4" s="900"/>
      <c r="J4" s="900"/>
    </row>
    <row r="5" spans="1:10" ht="15.75">
      <c r="A5" s="909"/>
      <c r="B5" s="909"/>
      <c r="C5" s="909"/>
      <c r="D5" s="909"/>
      <c r="E5" s="909"/>
      <c r="F5" s="909"/>
      <c r="G5" s="909"/>
      <c r="H5" s="272"/>
      <c r="I5" s="272"/>
      <c r="J5" s="272"/>
    </row>
    <row r="6" spans="1:9" ht="22.5" customHeight="1">
      <c r="A6" s="17"/>
      <c r="B6" s="17"/>
      <c r="C6" s="17"/>
      <c r="D6" s="17"/>
      <c r="E6" s="17"/>
      <c r="F6" s="17" t="s">
        <v>1</v>
      </c>
      <c r="G6" s="291" t="s">
        <v>24</v>
      </c>
      <c r="H6" s="17"/>
      <c r="I6" s="17"/>
    </row>
    <row r="7" spans="1:10" ht="26.25" customHeight="1">
      <c r="A7" s="906" t="s">
        <v>38</v>
      </c>
      <c r="B7" s="902" t="s">
        <v>242</v>
      </c>
      <c r="C7" s="902" t="s">
        <v>340</v>
      </c>
      <c r="D7" s="912" t="s">
        <v>31</v>
      </c>
      <c r="E7" s="906" t="s">
        <v>39</v>
      </c>
      <c r="F7" s="914" t="s">
        <v>32</v>
      </c>
      <c r="G7" s="899"/>
      <c r="H7" s="878" t="s">
        <v>36</v>
      </c>
      <c r="I7" s="878" t="s">
        <v>37</v>
      </c>
      <c r="J7" s="878"/>
    </row>
    <row r="8" spans="1:10" ht="25.5">
      <c r="A8" s="907"/>
      <c r="B8" s="903"/>
      <c r="C8" s="903"/>
      <c r="D8" s="913"/>
      <c r="E8" s="907"/>
      <c r="F8" s="25" t="s">
        <v>33</v>
      </c>
      <c r="G8" s="25" t="s">
        <v>34</v>
      </c>
      <c r="H8" s="878"/>
      <c r="I8" s="25" t="s">
        <v>35</v>
      </c>
      <c r="J8" s="25" t="s">
        <v>34</v>
      </c>
    </row>
    <row r="9" spans="1:10" ht="15">
      <c r="A9" s="27">
        <v>1</v>
      </c>
      <c r="B9" s="239">
        <v>2</v>
      </c>
      <c r="C9" s="239">
        <v>3</v>
      </c>
      <c r="D9" s="27">
        <v>4</v>
      </c>
      <c r="E9" s="27">
        <v>5</v>
      </c>
      <c r="F9" s="27">
        <v>6</v>
      </c>
      <c r="G9" s="27">
        <v>7</v>
      </c>
      <c r="H9" s="26">
        <v>6</v>
      </c>
      <c r="I9" s="26">
        <v>7</v>
      </c>
      <c r="J9" s="26">
        <v>8</v>
      </c>
    </row>
    <row r="10" spans="1:10" ht="17.25">
      <c r="A10" s="318" t="s">
        <v>98</v>
      </c>
      <c r="B10" s="324">
        <v>1</v>
      </c>
      <c r="C10" s="320">
        <f>main!AO12</f>
        <v>5838.5</v>
      </c>
      <c r="D10" s="320">
        <f>main!AP12</f>
        <v>5779.299999999999</v>
      </c>
      <c r="E10" s="320">
        <f>main!AQ12</f>
        <v>5764.099999999999</v>
      </c>
      <c r="F10" s="320">
        <f>main!AR12</f>
        <v>-15.200000000000182</v>
      </c>
      <c r="G10" s="320">
        <f>main!AS12</f>
        <v>99.73699236931809</v>
      </c>
      <c r="H10" s="30">
        <f>main!AT12</f>
        <v>0</v>
      </c>
      <c r="I10" s="30">
        <f>main!AU12</f>
        <v>5764.099999999999</v>
      </c>
      <c r="J10" s="30" t="str">
        <f>main!AV12</f>
        <v> </v>
      </c>
    </row>
    <row r="11" spans="1:10" ht="15.75">
      <c r="A11" s="64" t="s">
        <v>67</v>
      </c>
      <c r="B11" s="141">
        <v>12</v>
      </c>
      <c r="C11" s="298">
        <f>main!AO50</f>
        <v>3260</v>
      </c>
      <c r="D11" s="298">
        <f>main!AP50</f>
        <v>3260</v>
      </c>
      <c r="E11" s="298">
        <f>main!AQ50</f>
        <v>3240.2</v>
      </c>
      <c r="F11" s="298">
        <f>main!AR50</f>
        <v>-19.800000000000182</v>
      </c>
      <c r="G11" s="298">
        <f>main!AS50</f>
        <v>99.39263803680981</v>
      </c>
      <c r="H11" s="31">
        <f>main!AT50</f>
        <v>0</v>
      </c>
      <c r="I11" s="31">
        <f>main!AU50</f>
        <v>3240.2</v>
      </c>
      <c r="J11" s="31" t="str">
        <f>main!AV50</f>
        <v> </v>
      </c>
    </row>
    <row r="12" spans="1:10" ht="15">
      <c r="A12" s="62" t="s">
        <v>337</v>
      </c>
      <c r="B12" s="175">
        <v>122</v>
      </c>
      <c r="C12" s="294">
        <f>main!AO52</f>
        <v>3260</v>
      </c>
      <c r="D12" s="294">
        <f>main!AP52</f>
        <v>3260</v>
      </c>
      <c r="E12" s="294">
        <f>main!AQ52</f>
        <v>3240.2</v>
      </c>
      <c r="F12" s="294">
        <f>main!AR52</f>
        <v>-19.800000000000182</v>
      </c>
      <c r="G12" s="294">
        <f>main!AS52</f>
        <v>99.39263803680981</v>
      </c>
      <c r="H12" s="32">
        <f>main!AT52</f>
        <v>0</v>
      </c>
      <c r="I12" s="32">
        <f>main!AU52</f>
        <v>3240.2</v>
      </c>
      <c r="J12" s="32" t="str">
        <f>main!AV52</f>
        <v> </v>
      </c>
    </row>
    <row r="13" spans="1:10" ht="15.75">
      <c r="A13" s="75" t="s">
        <v>50</v>
      </c>
      <c r="B13" s="137">
        <v>14</v>
      </c>
      <c r="C13" s="298">
        <f>main!AO56</f>
        <v>6.6</v>
      </c>
      <c r="D13" s="298">
        <f>main!AP56</f>
        <v>6.6</v>
      </c>
      <c r="E13" s="298">
        <f>main!AQ56</f>
        <v>11.2</v>
      </c>
      <c r="F13" s="298">
        <f>main!AR56</f>
        <v>4.6</v>
      </c>
      <c r="G13" s="298">
        <f>main!AS56</f>
        <v>169.6969696969697</v>
      </c>
      <c r="H13" s="31">
        <f>main!AT56</f>
        <v>0</v>
      </c>
      <c r="I13" s="31">
        <f>main!AU56</f>
        <v>11.2</v>
      </c>
      <c r="J13" s="31" t="str">
        <f>main!AV56</f>
        <v> </v>
      </c>
    </row>
    <row r="14" spans="1:10" ht="17.25" customHeight="1">
      <c r="A14" s="69" t="s">
        <v>51</v>
      </c>
      <c r="B14" s="175">
        <v>141</v>
      </c>
      <c r="C14" s="294">
        <f>main!AO57</f>
        <v>1.6</v>
      </c>
      <c r="D14" s="294">
        <f>main!AP57</f>
        <v>2.5</v>
      </c>
      <c r="E14" s="294">
        <f>main!AQ57</f>
        <v>4.9</v>
      </c>
      <c r="F14" s="294">
        <f>main!AR57</f>
        <v>2.4000000000000004</v>
      </c>
      <c r="G14" s="294">
        <f>main!AS57</f>
        <v>196.00000000000003</v>
      </c>
      <c r="H14" s="32">
        <f>main!AT57</f>
        <v>0</v>
      </c>
      <c r="I14" s="32">
        <f>main!AU57</f>
        <v>4.9</v>
      </c>
      <c r="J14" s="32" t="str">
        <f>main!AV57</f>
        <v> </v>
      </c>
    </row>
    <row r="15" spans="1:10" ht="17.25" customHeight="1">
      <c r="A15" s="139" t="s">
        <v>272</v>
      </c>
      <c r="B15" s="173">
        <v>1411</v>
      </c>
      <c r="C15" s="295">
        <f>main!AO59</f>
        <v>1.6</v>
      </c>
      <c r="D15" s="295">
        <f>main!AP59</f>
        <v>2.5</v>
      </c>
      <c r="E15" s="295">
        <f>main!AQ59</f>
        <v>4.9</v>
      </c>
      <c r="F15" s="295">
        <f>main!AR59</f>
        <v>2.4000000000000004</v>
      </c>
      <c r="G15" s="295">
        <f>main!AS59</f>
        <v>196.00000000000003</v>
      </c>
      <c r="H15" s="126"/>
      <c r="I15" s="126"/>
      <c r="J15" s="126"/>
    </row>
    <row r="16" spans="1:10" ht="16.5" customHeight="1">
      <c r="A16" s="69" t="s">
        <v>62</v>
      </c>
      <c r="B16" s="175">
        <v>143</v>
      </c>
      <c r="C16" s="294">
        <f>main!AO66</f>
        <v>2</v>
      </c>
      <c r="D16" s="294">
        <f>main!AP66</f>
        <v>1.4</v>
      </c>
      <c r="E16" s="294">
        <f>main!AQ66</f>
        <v>2.2</v>
      </c>
      <c r="F16" s="294">
        <f>main!AR66</f>
        <v>0.8000000000000003</v>
      </c>
      <c r="G16" s="294">
        <f>main!AS66</f>
        <v>157.14285714285717</v>
      </c>
      <c r="H16" s="32">
        <f>main!AT66</f>
        <v>0</v>
      </c>
      <c r="I16" s="32">
        <f>main!AU66</f>
        <v>2.2</v>
      </c>
      <c r="J16" s="32" t="str">
        <f>main!AV66</f>
        <v> </v>
      </c>
    </row>
    <row r="17" spans="1:10" ht="18.75" customHeight="1">
      <c r="A17" s="69" t="s">
        <v>53</v>
      </c>
      <c r="B17" s="175">
        <v>145</v>
      </c>
      <c r="C17" s="294">
        <f>main!AO68</f>
        <v>3</v>
      </c>
      <c r="D17" s="294">
        <f>main!AP68</f>
        <v>2.7</v>
      </c>
      <c r="E17" s="294">
        <f>main!AQ68</f>
        <v>4.1</v>
      </c>
      <c r="F17" s="294">
        <f>main!AR68</f>
        <v>1.3999999999999995</v>
      </c>
      <c r="G17" s="294">
        <f>main!AS68</f>
        <v>151.85185185185185</v>
      </c>
      <c r="H17" s="32">
        <f>main!AT68</f>
        <v>0</v>
      </c>
      <c r="I17" s="32">
        <f>main!AU68</f>
        <v>4.1</v>
      </c>
      <c r="J17" s="32" t="str">
        <f>main!AV68</f>
        <v> </v>
      </c>
    </row>
    <row r="18" spans="1:10" ht="21.75" customHeight="1">
      <c r="A18" s="49" t="s">
        <v>56</v>
      </c>
      <c r="B18" s="137">
        <v>19</v>
      </c>
      <c r="C18" s="298">
        <f>main!AO70</f>
        <v>2571.9</v>
      </c>
      <c r="D18" s="298">
        <f>main!AP70</f>
        <v>2512.7</v>
      </c>
      <c r="E18" s="298">
        <f>main!AQ70</f>
        <v>2512.7</v>
      </c>
      <c r="F18" s="298">
        <f>main!AR70</f>
        <v>0</v>
      </c>
      <c r="G18" s="298">
        <f>main!AS70</f>
        <v>100</v>
      </c>
      <c r="H18" s="31">
        <f>main!AT70</f>
        <v>0</v>
      </c>
      <c r="I18" s="31">
        <f>main!AU70</f>
        <v>2512.7</v>
      </c>
      <c r="J18" s="31" t="str">
        <f>main!AV70</f>
        <v> </v>
      </c>
    </row>
    <row r="19" spans="1:10" ht="23.25" customHeight="1">
      <c r="A19" s="71" t="s">
        <v>58</v>
      </c>
      <c r="B19" s="233">
        <v>192</v>
      </c>
      <c r="C19" s="294">
        <f>main!AO74</f>
        <v>2571.9</v>
      </c>
      <c r="D19" s="294">
        <f>main!AP74</f>
        <v>2512.7</v>
      </c>
      <c r="E19" s="294">
        <f>main!AQ74</f>
        <v>2512.7</v>
      </c>
      <c r="F19" s="294">
        <f>main!AR74</f>
        <v>0</v>
      </c>
      <c r="G19" s="294">
        <f>main!AS74</f>
        <v>100</v>
      </c>
      <c r="H19" s="32">
        <f>main!AT74</f>
        <v>0</v>
      </c>
      <c r="I19" s="32">
        <f>main!AU74</f>
        <v>2512.7</v>
      </c>
      <c r="J19" s="32" t="str">
        <f>main!AV74</f>
        <v> </v>
      </c>
    </row>
    <row r="20" spans="1:10" ht="32.25" customHeight="1">
      <c r="A20" s="71" t="s">
        <v>251</v>
      </c>
      <c r="B20" s="233">
        <v>1922</v>
      </c>
      <c r="C20" s="294">
        <f>main!AO74</f>
        <v>2571.9</v>
      </c>
      <c r="D20" s="294">
        <f>main!AP74</f>
        <v>2512.7</v>
      </c>
      <c r="E20" s="294">
        <f>main!AQ74</f>
        <v>2512.7</v>
      </c>
      <c r="F20" s="294">
        <f>main!AR74</f>
        <v>0</v>
      </c>
      <c r="G20" s="294">
        <f>main!AS74</f>
        <v>100</v>
      </c>
      <c r="H20" s="32">
        <f>main!AT74</f>
        <v>0</v>
      </c>
      <c r="I20" s="32">
        <f>main!AU74</f>
        <v>2512.7</v>
      </c>
      <c r="J20" s="32" t="str">
        <f>main!AV74</f>
        <v> </v>
      </c>
    </row>
    <row r="21" spans="1:10" ht="23.25" customHeight="1">
      <c r="A21" s="318" t="s">
        <v>65</v>
      </c>
      <c r="B21" s="324" t="s">
        <v>64</v>
      </c>
      <c r="C21" s="320">
        <f>main!AO77</f>
        <v>5838.499999999999</v>
      </c>
      <c r="D21" s="320">
        <f>main!AP77</f>
        <v>5779.299999999999</v>
      </c>
      <c r="E21" s="320">
        <f>main!AQ77</f>
        <v>5673.4</v>
      </c>
      <c r="F21" s="320">
        <f>main!AR77</f>
        <v>-105.89999999999964</v>
      </c>
      <c r="G21" s="320">
        <f>main!AS77</f>
        <v>98.16759815202533</v>
      </c>
      <c r="H21" s="30">
        <f>main!AT77</f>
        <v>0</v>
      </c>
      <c r="I21" s="30">
        <f>main!AU77</f>
        <v>5673.4</v>
      </c>
      <c r="J21" s="30" t="str">
        <f>main!AV77</f>
        <v> </v>
      </c>
    </row>
    <row r="22" spans="1:10" ht="16.5" customHeight="1">
      <c r="A22" s="360" t="s">
        <v>302</v>
      </c>
      <c r="B22" s="357"/>
      <c r="C22" s="357"/>
      <c r="D22" s="358"/>
      <c r="E22" s="358"/>
      <c r="F22" s="358"/>
      <c r="G22" s="358"/>
      <c r="H22" s="127"/>
      <c r="I22" s="127"/>
      <c r="J22" s="127"/>
    </row>
    <row r="23" spans="1:10" ht="21.75" customHeight="1">
      <c r="A23" s="258" t="s">
        <v>81</v>
      </c>
      <c r="B23" s="349" t="s">
        <v>82</v>
      </c>
      <c r="C23" s="350">
        <f>main!AO120</f>
        <v>5838.5</v>
      </c>
      <c r="D23" s="350">
        <f>main!AP120</f>
        <v>5779.3</v>
      </c>
      <c r="E23" s="350">
        <f>main!AQ120</f>
        <v>5673.4</v>
      </c>
      <c r="F23" s="350">
        <f>main!AR120</f>
        <v>-105.90000000000055</v>
      </c>
      <c r="G23" s="350">
        <f>main!AS120</f>
        <v>98.16759815202532</v>
      </c>
      <c r="H23" s="31">
        <f>main!AT120</f>
        <v>0</v>
      </c>
      <c r="I23" s="31">
        <f>main!AU120</f>
        <v>5673.4</v>
      </c>
      <c r="J23" s="31" t="str">
        <f>main!AV120</f>
        <v> </v>
      </c>
    </row>
    <row r="24" spans="1:10" ht="21" customHeight="1" hidden="1">
      <c r="A24" s="87" t="s">
        <v>216</v>
      </c>
      <c r="B24" s="232" t="s">
        <v>215</v>
      </c>
      <c r="C24" s="232"/>
      <c r="D24" s="294"/>
      <c r="E24" s="294"/>
      <c r="F24" s="294"/>
      <c r="G24" s="294"/>
      <c r="H24" s="32"/>
      <c r="I24" s="32"/>
      <c r="J24" s="32"/>
    </row>
    <row r="25" spans="1:10" ht="25.5" customHeight="1">
      <c r="A25" s="318" t="s">
        <v>255</v>
      </c>
      <c r="B25" s="319" t="s">
        <v>238</v>
      </c>
      <c r="C25" s="320">
        <f>main!AO130</f>
        <v>0</v>
      </c>
      <c r="D25" s="320">
        <f>main!AP130</f>
        <v>0</v>
      </c>
      <c r="E25" s="320">
        <f>main!AQ130</f>
        <v>90.69999999999982</v>
      </c>
      <c r="F25" s="320">
        <f>main!AR130</f>
        <v>90.69999999999982</v>
      </c>
      <c r="G25" s="320" t="str">
        <f>main!AS130</f>
        <v> </v>
      </c>
      <c r="H25" s="30">
        <f>main!AT130</f>
        <v>0</v>
      </c>
      <c r="I25" s="30">
        <f>main!AU130</f>
        <v>90.69999999999982</v>
      </c>
      <c r="J25" s="30" t="str">
        <f>main!AV130</f>
        <v> </v>
      </c>
    </row>
    <row r="26" spans="1:10" ht="20.25" customHeight="1">
      <c r="A26" s="321" t="s">
        <v>213</v>
      </c>
      <c r="B26" s="355" t="s">
        <v>301</v>
      </c>
      <c r="C26" s="322">
        <f>main!AO131</f>
        <v>0</v>
      </c>
      <c r="D26" s="322">
        <f>main!AP131</f>
        <v>0</v>
      </c>
      <c r="E26" s="322">
        <f>main!AQ131</f>
        <v>-90.69999999999982</v>
      </c>
      <c r="F26" s="322">
        <f>main!AR131</f>
        <v>-90.69999999999982</v>
      </c>
      <c r="G26" s="322" t="str">
        <f>main!AS131</f>
        <v> </v>
      </c>
      <c r="H26" s="31">
        <f>main!AT131</f>
        <v>0</v>
      </c>
      <c r="I26" s="31">
        <f>main!AU131</f>
        <v>-90.69999999999982</v>
      </c>
      <c r="J26" s="31" t="str">
        <f>main!AV131</f>
        <v> </v>
      </c>
    </row>
    <row r="27" spans="1:10" ht="23.25" customHeight="1">
      <c r="A27" s="325" t="s">
        <v>210</v>
      </c>
      <c r="B27" s="333" t="s">
        <v>207</v>
      </c>
      <c r="C27" s="327">
        <f>main!AO198</f>
        <v>0</v>
      </c>
      <c r="D27" s="327">
        <f>main!AP198</f>
        <v>0</v>
      </c>
      <c r="E27" s="327">
        <f>main!AQ198</f>
        <v>-90.69999999999982</v>
      </c>
      <c r="F27" s="327">
        <f>main!AR198</f>
        <v>-90.69999999999982</v>
      </c>
      <c r="G27" s="327" t="str">
        <f>main!AS198</f>
        <v> </v>
      </c>
      <c r="H27" s="35">
        <f>main!AT198</f>
        <v>0</v>
      </c>
      <c r="I27" s="35">
        <f>main!AU198</f>
        <v>-90.69999999999982</v>
      </c>
      <c r="J27" s="35" t="str">
        <f>main!AV198</f>
        <v> </v>
      </c>
    </row>
    <row r="28" spans="1:10" ht="22.5" customHeight="1">
      <c r="A28" s="328" t="s">
        <v>211</v>
      </c>
      <c r="B28" s="329" t="s">
        <v>208</v>
      </c>
      <c r="C28" s="330">
        <f>main!AO199</f>
        <v>0</v>
      </c>
      <c r="D28" s="330">
        <f>main!AP199</f>
        <v>0</v>
      </c>
      <c r="E28" s="330">
        <f>main!AQ199</f>
        <v>153.1</v>
      </c>
      <c r="F28" s="330">
        <f>main!AR199</f>
        <v>153.1</v>
      </c>
      <c r="G28" s="330" t="str">
        <f>main!AS199</f>
        <v> </v>
      </c>
      <c r="H28" s="31">
        <f>main!AT199</f>
        <v>0</v>
      </c>
      <c r="I28" s="31">
        <f>main!AU199</f>
        <v>153.1</v>
      </c>
      <c r="J28" s="31" t="str">
        <f>main!AV199</f>
        <v> </v>
      </c>
    </row>
    <row r="29" spans="1:10" ht="24.75" customHeight="1">
      <c r="A29" s="331" t="s">
        <v>212</v>
      </c>
      <c r="B29" s="332" t="s">
        <v>209</v>
      </c>
      <c r="C29" s="330">
        <f>main!AO201</f>
        <v>0</v>
      </c>
      <c r="D29" s="330">
        <f>main!AP201</f>
        <v>0</v>
      </c>
      <c r="E29" s="330">
        <f>main!AQ201</f>
        <v>-243.7999999999998</v>
      </c>
      <c r="F29" s="330">
        <f>main!AR201</f>
        <v>-243.7999999999998</v>
      </c>
      <c r="G29" s="330" t="str">
        <f>main!AS201</f>
        <v> </v>
      </c>
      <c r="H29" s="31">
        <f>main!AT201</f>
        <v>0</v>
      </c>
      <c r="I29" s="31">
        <f>main!AU201</f>
        <v>-243.7999999999998</v>
      </c>
      <c r="J29" s="31" t="str">
        <f>main!AV201</f>
        <v> </v>
      </c>
    </row>
  </sheetData>
  <sheetProtection/>
  <mergeCells count="12">
    <mergeCell ref="A2:J2"/>
    <mergeCell ref="H7:H8"/>
    <mergeCell ref="I7:J7"/>
    <mergeCell ref="A4:J4"/>
    <mergeCell ref="A7:A8"/>
    <mergeCell ref="C7:C8"/>
    <mergeCell ref="B7:B8"/>
    <mergeCell ref="D7:D8"/>
    <mergeCell ref="E7:E8"/>
    <mergeCell ref="F7:G7"/>
    <mergeCell ref="A5:G5"/>
    <mergeCell ref="A3:J3"/>
  </mergeCells>
  <printOptions horizontalCentered="1"/>
  <pageMargins left="0" right="0" top="0.3937007874015748" bottom="0.1968503937007874" header="0" footer="0"/>
  <pageSetup blackAndWhite="1" horizontalDpi="600" verticalDpi="600" orientation="portrait" paperSize="9" scale="80"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L138"/>
  <sheetViews>
    <sheetView showZeros="0" tabSelected="1" view="pageBreakPreview" zoomScaleSheetLayoutView="100" zoomScalePageLayoutView="0" workbookViewId="0" topLeftCell="A1">
      <selection activeCell="C70" sqref="C70"/>
    </sheetView>
  </sheetViews>
  <sheetFormatPr defaultColWidth="9.140625" defaultRowHeight="15"/>
  <cols>
    <col min="1" max="1" width="51.140625" style="0" customWidth="1"/>
    <col min="2" max="2" width="9.7109375" style="0" customWidth="1"/>
    <col min="3" max="3" width="10.7109375" style="0" customWidth="1"/>
    <col min="4" max="4" width="10.8515625" style="0" customWidth="1"/>
    <col min="5" max="6" width="10.28125" style="0" customWidth="1"/>
    <col min="7" max="7" width="9.140625" style="0" customWidth="1"/>
    <col min="8" max="8" width="11.57421875" style="0" customWidth="1"/>
    <col min="10" max="10" width="9.57421875" style="0" hidden="1" customWidth="1"/>
    <col min="11" max="12" width="9.140625" style="0" hidden="1" customWidth="1"/>
    <col min="14" max="14" width="21.00390625" style="0" customWidth="1"/>
  </cols>
  <sheetData>
    <row r="1" spans="1:11" ht="21.75" customHeight="1">
      <c r="A1" s="28"/>
      <c r="B1" s="28"/>
      <c r="C1" s="28"/>
      <c r="D1" s="12"/>
      <c r="E1" s="12"/>
      <c r="F1" s="12"/>
      <c r="G1" s="12"/>
      <c r="H1" s="12"/>
      <c r="I1" s="292" t="s">
        <v>27</v>
      </c>
      <c r="J1" s="12"/>
      <c r="K1" s="12"/>
    </row>
    <row r="2" spans="1:12" ht="20.25">
      <c r="A2" s="905" t="s">
        <v>23</v>
      </c>
      <c r="B2" s="905"/>
      <c r="C2" s="905"/>
      <c r="D2" s="905"/>
      <c r="E2" s="905"/>
      <c r="F2" s="905"/>
      <c r="G2" s="905"/>
      <c r="H2" s="905"/>
      <c r="I2" s="905"/>
      <c r="J2" s="905"/>
      <c r="K2" s="905"/>
      <c r="L2" s="905"/>
    </row>
    <row r="3" spans="1:12" ht="20.25">
      <c r="A3" s="905" t="s">
        <v>300</v>
      </c>
      <c r="B3" s="905"/>
      <c r="C3" s="905"/>
      <c r="D3" s="905"/>
      <c r="E3" s="905"/>
      <c r="F3" s="905"/>
      <c r="G3" s="905"/>
      <c r="H3" s="905"/>
      <c r="I3" s="905"/>
      <c r="J3" s="905"/>
      <c r="K3" s="905"/>
      <c r="L3" s="905"/>
    </row>
    <row r="4" spans="1:12" ht="20.25" customHeight="1">
      <c r="A4" s="900" t="str">
        <f>main!A4</f>
        <v>la situația din 31 decembrie 2016</v>
      </c>
      <c r="B4" s="900"/>
      <c r="C4" s="900"/>
      <c r="D4" s="900"/>
      <c r="E4" s="900"/>
      <c r="F4" s="900"/>
      <c r="G4" s="900"/>
      <c r="H4" s="900"/>
      <c r="I4" s="900"/>
      <c r="J4" s="900"/>
      <c r="K4" s="900"/>
      <c r="L4" s="900"/>
    </row>
    <row r="5" spans="1:12" ht="20.25" customHeight="1">
      <c r="A5" s="900"/>
      <c r="B5" s="900"/>
      <c r="C5" s="900"/>
      <c r="D5" s="900"/>
      <c r="E5" s="900"/>
      <c r="F5" s="900"/>
      <c r="G5" s="900"/>
      <c r="H5" s="900"/>
      <c r="I5" s="900"/>
      <c r="J5" s="517"/>
      <c r="K5" s="517"/>
      <c r="L5" s="517"/>
    </row>
    <row r="6" spans="1:11" ht="15">
      <c r="A6" s="11"/>
      <c r="B6" s="11"/>
      <c r="C6" s="11"/>
      <c r="D6" s="11"/>
      <c r="E6" s="11"/>
      <c r="F6" s="11"/>
      <c r="G6" s="11"/>
      <c r="H6" s="11" t="s">
        <v>1</v>
      </c>
      <c r="I6" s="14" t="s">
        <v>24</v>
      </c>
      <c r="J6" s="11"/>
      <c r="K6" s="11"/>
    </row>
    <row r="7" spans="1:12" ht="31.5" customHeight="1">
      <c r="A7" s="878" t="s">
        <v>38</v>
      </c>
      <c r="B7" s="908" t="s">
        <v>242</v>
      </c>
      <c r="C7" s="902" t="s">
        <v>340</v>
      </c>
      <c r="D7" s="878" t="s">
        <v>31</v>
      </c>
      <c r="E7" s="878" t="s">
        <v>39</v>
      </c>
      <c r="F7" s="901" t="s">
        <v>307</v>
      </c>
      <c r="G7" s="901"/>
      <c r="H7" s="878" t="s">
        <v>32</v>
      </c>
      <c r="I7" s="878"/>
      <c r="J7" s="878" t="s">
        <v>36</v>
      </c>
      <c r="K7" s="878" t="s">
        <v>37</v>
      </c>
      <c r="L7" s="878"/>
    </row>
    <row r="8" spans="1:12" ht="30.75" customHeight="1">
      <c r="A8" s="878"/>
      <c r="B8" s="908"/>
      <c r="C8" s="903"/>
      <c r="D8" s="878"/>
      <c r="E8" s="878"/>
      <c r="F8" s="406" t="s">
        <v>309</v>
      </c>
      <c r="G8" s="406" t="s">
        <v>308</v>
      </c>
      <c r="H8" s="25" t="s">
        <v>290</v>
      </c>
      <c r="I8" s="25" t="s">
        <v>34</v>
      </c>
      <c r="J8" s="878"/>
      <c r="K8" s="25" t="s">
        <v>35</v>
      </c>
      <c r="L8" s="25" t="s">
        <v>34</v>
      </c>
    </row>
    <row r="9" spans="1:12" ht="15">
      <c r="A9" s="27">
        <v>1</v>
      </c>
      <c r="B9" s="239">
        <v>2</v>
      </c>
      <c r="C9" s="239">
        <v>3</v>
      </c>
      <c r="D9" s="27">
        <v>4</v>
      </c>
      <c r="E9" s="27">
        <v>5</v>
      </c>
      <c r="F9" s="27">
        <v>6</v>
      </c>
      <c r="G9" s="27">
        <v>7</v>
      </c>
      <c r="H9" s="27">
        <v>8</v>
      </c>
      <c r="I9" s="27">
        <v>9</v>
      </c>
      <c r="J9" s="27">
        <v>6</v>
      </c>
      <c r="K9" s="27">
        <v>7</v>
      </c>
      <c r="L9" s="27">
        <v>8</v>
      </c>
    </row>
    <row r="10" spans="1:12" ht="17.25">
      <c r="A10" s="318" t="s">
        <v>98</v>
      </c>
      <c r="B10" s="324">
        <v>1</v>
      </c>
      <c r="C10" s="320">
        <f>main!AW12</f>
        <v>11337.2</v>
      </c>
      <c r="D10" s="320">
        <f>main!AX12</f>
        <v>12132</v>
      </c>
      <c r="E10" s="320">
        <f>main!AY12</f>
        <v>12053</v>
      </c>
      <c r="F10" s="320">
        <f>main!AZ12</f>
        <v>11957.4</v>
      </c>
      <c r="G10" s="320">
        <f>main!BA12</f>
        <v>95.60000000000001</v>
      </c>
      <c r="H10" s="320">
        <f>main!BB12</f>
        <v>-79</v>
      </c>
      <c r="I10" s="320">
        <f>main!BC12</f>
        <v>99.34882954170789</v>
      </c>
      <c r="J10" s="30">
        <f>main!BD12</f>
        <v>0</v>
      </c>
      <c r="K10" s="30">
        <f>main!BE12</f>
        <v>12053</v>
      </c>
      <c r="L10" s="30" t="str">
        <f>main!BF12</f>
        <v> </v>
      </c>
    </row>
    <row r="11" spans="1:12" ht="15">
      <c r="A11" s="149" t="s">
        <v>41</v>
      </c>
      <c r="B11" s="225">
        <v>11</v>
      </c>
      <c r="C11" s="298">
        <f>main!AW13</f>
        <v>2831.6000000000004</v>
      </c>
      <c r="D11" s="298">
        <f>main!AX13</f>
        <v>2896.9</v>
      </c>
      <c r="E11" s="298">
        <f>main!AY13</f>
        <v>3105.5</v>
      </c>
      <c r="F11" s="298">
        <f>main!AZ13</f>
        <v>3105.5</v>
      </c>
      <c r="G11" s="298">
        <f>main!BA13</f>
        <v>0</v>
      </c>
      <c r="H11" s="298">
        <f>main!BB13</f>
        <v>208.60000000000002</v>
      </c>
      <c r="I11" s="298">
        <f>main!BC13</f>
        <v>107.20080085608754</v>
      </c>
      <c r="J11" s="31">
        <f>main!BD13</f>
        <v>0</v>
      </c>
      <c r="K11" s="31">
        <f>main!BE13</f>
        <v>3105.5</v>
      </c>
      <c r="L11" s="31" t="str">
        <f>main!BF13</f>
        <v> </v>
      </c>
    </row>
    <row r="12" spans="1:12" ht="16.5" customHeight="1">
      <c r="A12" s="62" t="s">
        <v>42</v>
      </c>
      <c r="B12" s="226">
        <v>111</v>
      </c>
      <c r="C12" s="294">
        <f>main!AW14</f>
        <v>1662.6</v>
      </c>
      <c r="D12" s="294">
        <f>main!AX14</f>
        <v>1706.8</v>
      </c>
      <c r="E12" s="294">
        <f>main!AY14</f>
        <v>1880.7</v>
      </c>
      <c r="F12" s="294">
        <f>main!AZ14</f>
        <v>1880.7</v>
      </c>
      <c r="G12" s="294">
        <f>main!BA14</f>
        <v>0</v>
      </c>
      <c r="H12" s="294">
        <f>main!BB14</f>
        <v>173.9000000000001</v>
      </c>
      <c r="I12" s="294">
        <f>main!BC14</f>
        <v>110.18865713616124</v>
      </c>
      <c r="J12" s="32">
        <f>main!BD14</f>
        <v>0</v>
      </c>
      <c r="K12" s="32">
        <f>main!BE14</f>
        <v>1880.7</v>
      </c>
      <c r="L12" s="32" t="str">
        <f>main!BF14</f>
        <v> </v>
      </c>
    </row>
    <row r="13" spans="1:12" ht="15">
      <c r="A13" s="129" t="s">
        <v>13</v>
      </c>
      <c r="B13" s="138"/>
      <c r="C13" s="138"/>
      <c r="D13" s="294"/>
      <c r="E13" s="294"/>
      <c r="F13" s="294"/>
      <c r="G13" s="294"/>
      <c r="H13" s="294"/>
      <c r="I13" s="294"/>
      <c r="J13" s="32"/>
      <c r="K13" s="32"/>
      <c r="L13" s="32"/>
    </row>
    <row r="14" spans="1:12" ht="15">
      <c r="A14" s="230" t="s">
        <v>249</v>
      </c>
      <c r="B14" s="227">
        <v>1111</v>
      </c>
      <c r="C14" s="295">
        <f>main!AW16</f>
        <v>1628</v>
      </c>
      <c r="D14" s="295">
        <f>main!AX16</f>
        <v>1652.1</v>
      </c>
      <c r="E14" s="295">
        <f>main!AY16</f>
        <v>1809.9</v>
      </c>
      <c r="F14" s="295">
        <f>main!AZ16</f>
        <v>1809.9</v>
      </c>
      <c r="G14" s="295">
        <f>main!BA16</f>
        <v>0</v>
      </c>
      <c r="H14" s="295">
        <f>main!BB16</f>
        <v>157.80000000000018</v>
      </c>
      <c r="I14" s="295">
        <f>main!BC16</f>
        <v>109.55147993462866</v>
      </c>
      <c r="J14" s="36">
        <f>main!BD16</f>
        <v>0</v>
      </c>
      <c r="K14" s="36">
        <f>main!BE16</f>
        <v>1809.9</v>
      </c>
      <c r="L14" s="36" t="str">
        <f>main!BF16</f>
        <v> </v>
      </c>
    </row>
    <row r="15" spans="1:12" ht="15">
      <c r="A15" s="230" t="s">
        <v>250</v>
      </c>
      <c r="B15" s="227">
        <v>1112</v>
      </c>
      <c r="C15" s="295">
        <f>main!AW17</f>
        <v>34.6</v>
      </c>
      <c r="D15" s="295">
        <f>main!AX17</f>
        <v>54.7</v>
      </c>
      <c r="E15" s="295">
        <f>main!AY17</f>
        <v>70.8</v>
      </c>
      <c r="F15" s="295">
        <f>main!AZ17</f>
        <v>70.8</v>
      </c>
      <c r="G15" s="295">
        <f>main!BA17</f>
        <v>0</v>
      </c>
      <c r="H15" s="295">
        <f>main!BB17</f>
        <v>16.099999999999994</v>
      </c>
      <c r="I15" s="295">
        <f>main!BC17</f>
        <v>129.43327239488116</v>
      </c>
      <c r="J15" s="36">
        <f>main!BD17</f>
        <v>0</v>
      </c>
      <c r="K15" s="36">
        <f>main!BE17</f>
        <v>70.8</v>
      </c>
      <c r="L15" s="36" t="str">
        <f>main!BF17</f>
        <v> </v>
      </c>
    </row>
    <row r="16" spans="1:12" ht="15">
      <c r="A16" s="62" t="s">
        <v>43</v>
      </c>
      <c r="B16" s="175">
        <v>113</v>
      </c>
      <c r="C16" s="294">
        <f>main!AW18</f>
        <v>354.9</v>
      </c>
      <c r="D16" s="294">
        <f>main!AX18</f>
        <v>358.7</v>
      </c>
      <c r="E16" s="294">
        <f>main!AY18</f>
        <v>365.59999999999997</v>
      </c>
      <c r="F16" s="294">
        <f>main!AZ18</f>
        <v>365.59999999999997</v>
      </c>
      <c r="G16" s="294">
        <f>main!BA18</f>
        <v>0</v>
      </c>
      <c r="H16" s="294">
        <f>main!BB18</f>
        <v>6.899999999999977</v>
      </c>
      <c r="I16" s="294">
        <f>main!BC18</f>
        <v>101.92361304711457</v>
      </c>
      <c r="J16" s="32">
        <f>main!BD18</f>
        <v>0</v>
      </c>
      <c r="K16" s="32">
        <f>main!BE18</f>
        <v>365.59999999999997</v>
      </c>
      <c r="L16" s="32" t="str">
        <f>main!BF18</f>
        <v> </v>
      </c>
    </row>
    <row r="17" spans="1:12" ht="15">
      <c r="A17" s="129" t="s">
        <v>4</v>
      </c>
      <c r="B17" s="175"/>
      <c r="C17" s="175"/>
      <c r="D17" s="294"/>
      <c r="E17" s="294"/>
      <c r="F17" s="294"/>
      <c r="G17" s="294"/>
      <c r="H17" s="294"/>
      <c r="I17" s="294"/>
      <c r="J17" s="32"/>
      <c r="K17" s="32"/>
      <c r="L17" s="32"/>
    </row>
    <row r="18" spans="1:12" ht="16.5" customHeight="1">
      <c r="A18" s="131" t="s">
        <v>239</v>
      </c>
      <c r="B18" s="173">
        <v>1131</v>
      </c>
      <c r="C18" s="295">
        <f>main!AW20</f>
        <v>182.2</v>
      </c>
      <c r="D18" s="295">
        <f>main!AX20</f>
        <v>183.3</v>
      </c>
      <c r="E18" s="295">
        <f>main!AY20</f>
        <v>184.6</v>
      </c>
      <c r="F18" s="295">
        <f>main!AZ20</f>
        <v>184.6</v>
      </c>
      <c r="G18" s="295">
        <f>main!BA20</f>
        <v>0</v>
      </c>
      <c r="H18" s="295">
        <f>main!BB20</f>
        <v>1.299999999999983</v>
      </c>
      <c r="I18" s="295">
        <f>main!BC20</f>
        <v>100.70921985815602</v>
      </c>
      <c r="J18" s="36">
        <f>main!BD20</f>
        <v>0</v>
      </c>
      <c r="K18" s="36">
        <f>main!BE20</f>
        <v>0</v>
      </c>
      <c r="L18" s="36">
        <f>main!BF20</f>
        <v>0</v>
      </c>
    </row>
    <row r="19" spans="1:12" ht="15">
      <c r="A19" s="131" t="s">
        <v>240</v>
      </c>
      <c r="B19" s="173">
        <v>1132</v>
      </c>
      <c r="C19" s="295">
        <f>main!AW21</f>
        <v>172.1</v>
      </c>
      <c r="D19" s="295">
        <f>main!AX21</f>
        <v>174.6</v>
      </c>
      <c r="E19" s="295">
        <f>main!AY21</f>
        <v>179.6</v>
      </c>
      <c r="F19" s="295">
        <f>main!AZ21</f>
        <v>179.6</v>
      </c>
      <c r="G19" s="295">
        <f>main!BA21</f>
        <v>0</v>
      </c>
      <c r="H19" s="295">
        <f>main!BB21</f>
        <v>5</v>
      </c>
      <c r="I19" s="295">
        <f>main!BC21</f>
        <v>102.86368843069873</v>
      </c>
      <c r="J19" s="36">
        <f>main!BD21</f>
        <v>0</v>
      </c>
      <c r="K19" s="36">
        <f>main!BE21</f>
        <v>0</v>
      </c>
      <c r="L19" s="36">
        <f>main!BF21</f>
        <v>0</v>
      </c>
    </row>
    <row r="20" spans="1:12" ht="15">
      <c r="A20" s="131" t="s">
        <v>256</v>
      </c>
      <c r="B20" s="173">
        <v>1133</v>
      </c>
      <c r="C20" s="295">
        <f>main!AW22</f>
        <v>0.6</v>
      </c>
      <c r="D20" s="295">
        <f>main!AX22</f>
        <v>0.8</v>
      </c>
      <c r="E20" s="295">
        <f>main!AY22</f>
        <v>1.4</v>
      </c>
      <c r="F20" s="295">
        <f>main!AZ22</f>
        <v>1.4</v>
      </c>
      <c r="G20" s="295">
        <f>main!BA22</f>
        <v>0</v>
      </c>
      <c r="H20" s="295">
        <f>main!BB22</f>
        <v>0</v>
      </c>
      <c r="I20" s="295">
        <f>main!BC22</f>
        <v>0</v>
      </c>
      <c r="J20" s="136"/>
      <c r="K20" s="136"/>
      <c r="L20" s="136"/>
    </row>
    <row r="21" spans="1:12" ht="15">
      <c r="A21" s="69" t="s">
        <v>44</v>
      </c>
      <c r="B21" s="175">
        <v>114</v>
      </c>
      <c r="C21" s="294">
        <f>main!AW24</f>
        <v>814.1000000000001</v>
      </c>
      <c r="D21" s="294">
        <f>main!AX24</f>
        <v>831.4000000000001</v>
      </c>
      <c r="E21" s="294">
        <f>main!AY24</f>
        <v>859.2</v>
      </c>
      <c r="F21" s="294">
        <f>main!AZ24</f>
        <v>859.2</v>
      </c>
      <c r="G21" s="294">
        <f>main!BA24</f>
        <v>0</v>
      </c>
      <c r="H21" s="294">
        <f>main!BB24</f>
        <v>27.799999999999955</v>
      </c>
      <c r="I21" s="294">
        <f>main!BC24</f>
        <v>103.34375751744045</v>
      </c>
      <c r="J21" s="32">
        <f>main!BD24</f>
        <v>0</v>
      </c>
      <c r="K21" s="32">
        <f>main!BE24</f>
        <v>859.2</v>
      </c>
      <c r="L21" s="32" t="str">
        <f>main!BF24</f>
        <v> </v>
      </c>
    </row>
    <row r="22" spans="1:12" ht="15">
      <c r="A22" s="129" t="s">
        <v>13</v>
      </c>
      <c r="B22" s="175"/>
      <c r="C22" s="175"/>
      <c r="D22" s="294"/>
      <c r="E22" s="294"/>
      <c r="F22" s="294"/>
      <c r="G22" s="294"/>
      <c r="H22" s="294"/>
      <c r="I22" s="294"/>
      <c r="J22" s="32"/>
      <c r="K22" s="32"/>
      <c r="L22" s="32"/>
    </row>
    <row r="23" spans="1:12" ht="15.75" customHeight="1">
      <c r="A23" s="140" t="s">
        <v>305</v>
      </c>
      <c r="B23" s="228">
        <v>1141</v>
      </c>
      <c r="C23" s="296">
        <f>main!AW26</f>
        <v>39.8</v>
      </c>
      <c r="D23" s="296">
        <f>main!AX26</f>
        <v>47</v>
      </c>
      <c r="E23" s="296">
        <f>main!AY26</f>
        <v>58.8</v>
      </c>
      <c r="F23" s="296">
        <f>main!AZ26</f>
        <v>58.8</v>
      </c>
      <c r="G23" s="296">
        <f>main!BA26</f>
        <v>0</v>
      </c>
      <c r="H23" s="296">
        <f>main!BB26</f>
        <v>11.799999999999997</v>
      </c>
      <c r="I23" s="296">
        <f>main!BC26</f>
        <v>125.1063829787234</v>
      </c>
      <c r="J23" s="36">
        <f>main!BD26</f>
        <v>0</v>
      </c>
      <c r="K23" s="36">
        <f>main!BE26</f>
        <v>58.8</v>
      </c>
      <c r="L23" s="36" t="str">
        <f>main!BF26</f>
        <v> </v>
      </c>
    </row>
    <row r="24" spans="1:12" ht="12.75" customHeight="1">
      <c r="A24" s="132" t="s">
        <v>4</v>
      </c>
      <c r="B24" s="175"/>
      <c r="C24" s="175"/>
      <c r="D24" s="294"/>
      <c r="E24" s="294"/>
      <c r="F24" s="294"/>
      <c r="G24" s="294"/>
      <c r="H24" s="294"/>
      <c r="I24" s="294"/>
      <c r="J24" s="32"/>
      <c r="K24" s="32"/>
      <c r="L24" s="32"/>
    </row>
    <row r="25" spans="1:12" ht="25.5">
      <c r="A25" s="53" t="s">
        <v>49</v>
      </c>
      <c r="B25" s="221">
        <v>11411</v>
      </c>
      <c r="C25" s="297">
        <f>main!AW28</f>
        <v>39.8</v>
      </c>
      <c r="D25" s="297">
        <f>main!AX28</f>
        <v>47</v>
      </c>
      <c r="E25" s="297">
        <f>main!AY28</f>
        <v>58.8</v>
      </c>
      <c r="F25" s="297">
        <f>main!AZ28</f>
        <v>58.8</v>
      </c>
      <c r="G25" s="297">
        <f>main!BA28</f>
        <v>0</v>
      </c>
      <c r="H25" s="297">
        <f>main!BB28</f>
        <v>11.799999999999997</v>
      </c>
      <c r="I25" s="297">
        <f>main!BC28</f>
        <v>125.1063829787234</v>
      </c>
      <c r="J25" s="32">
        <f>main!BD28</f>
        <v>0</v>
      </c>
      <c r="K25" s="32">
        <f>main!BE28</f>
        <v>58.8</v>
      </c>
      <c r="L25" s="32" t="str">
        <f>main!BF28</f>
        <v> </v>
      </c>
    </row>
    <row r="26" spans="1:12" ht="15">
      <c r="A26" s="140" t="s">
        <v>19</v>
      </c>
      <c r="B26" s="223">
        <v>1142</v>
      </c>
      <c r="C26" s="296">
        <f>main!AW31</f>
        <v>0.8</v>
      </c>
      <c r="D26" s="296">
        <f>main!AX31</f>
        <v>0.6</v>
      </c>
      <c r="E26" s="296">
        <f>main!AY31</f>
        <v>0.7</v>
      </c>
      <c r="F26" s="296">
        <f>main!AZ31</f>
        <v>0.7</v>
      </c>
      <c r="G26" s="296">
        <f>main!BA31</f>
        <v>0</v>
      </c>
      <c r="H26" s="296">
        <f>main!BB31</f>
        <v>0.09999999999999998</v>
      </c>
      <c r="I26" s="296">
        <f>main!BC31</f>
        <v>116.66666666666667</v>
      </c>
      <c r="J26" s="36">
        <f>main!BD31</f>
        <v>0</v>
      </c>
      <c r="K26" s="36">
        <f>main!BE31</f>
        <v>0.7</v>
      </c>
      <c r="L26" s="36" t="str">
        <f>main!BF31</f>
        <v> </v>
      </c>
    </row>
    <row r="27" spans="1:12" ht="15">
      <c r="A27" s="132" t="s">
        <v>4</v>
      </c>
      <c r="B27" s="175"/>
      <c r="C27" s="175"/>
      <c r="D27" s="307">
        <f>main!AX32</f>
        <v>0</v>
      </c>
      <c r="E27" s="307"/>
      <c r="F27" s="307"/>
      <c r="G27" s="307"/>
      <c r="H27" s="304"/>
      <c r="I27" s="304"/>
      <c r="J27" s="32"/>
      <c r="K27" s="32"/>
      <c r="L27" s="32"/>
    </row>
    <row r="28" spans="1:12" ht="15">
      <c r="A28" s="53" t="s">
        <v>288</v>
      </c>
      <c r="B28" s="175"/>
      <c r="C28" s="303">
        <f>main!AW33</f>
        <v>0.8</v>
      </c>
      <c r="D28" s="303">
        <f>main!AX33</f>
        <v>0.6</v>
      </c>
      <c r="E28" s="303">
        <f>main!AY33</f>
        <v>0.7</v>
      </c>
      <c r="F28" s="303">
        <f>main!AZ33</f>
        <v>0.7</v>
      </c>
      <c r="G28" s="303">
        <f>main!BA33</f>
        <v>0</v>
      </c>
      <c r="H28" s="303">
        <f>main!BB33</f>
        <v>0.09999999999999998</v>
      </c>
      <c r="I28" s="303">
        <f>main!BC33</f>
        <v>116.66666666666667</v>
      </c>
      <c r="J28" s="126"/>
      <c r="K28" s="126"/>
      <c r="L28" s="126"/>
    </row>
    <row r="29" spans="1:12" ht="15" hidden="1">
      <c r="A29" s="53" t="s">
        <v>266</v>
      </c>
      <c r="B29" s="221">
        <v>11421</v>
      </c>
      <c r="C29" s="221"/>
      <c r="D29" s="303">
        <f>main!AX35</f>
        <v>0.4</v>
      </c>
      <c r="E29" s="303">
        <f>main!AY35</f>
        <v>0</v>
      </c>
      <c r="F29" s="303">
        <f>main!AZ35</f>
        <v>0</v>
      </c>
      <c r="G29" s="303">
        <f>main!BA35</f>
        <v>0</v>
      </c>
      <c r="H29" s="303">
        <f>main!BB35</f>
        <v>-0.4</v>
      </c>
      <c r="I29" s="303">
        <f>main!BC35</f>
        <v>0</v>
      </c>
      <c r="J29" s="126"/>
      <c r="K29" s="126"/>
      <c r="L29" s="126"/>
    </row>
    <row r="30" spans="1:12" ht="15" hidden="1">
      <c r="A30" s="53" t="s">
        <v>269</v>
      </c>
      <c r="B30" s="221">
        <v>11424</v>
      </c>
      <c r="C30" s="221"/>
      <c r="D30" s="303">
        <f>main!AX38</f>
        <v>0.3</v>
      </c>
      <c r="E30" s="303">
        <f>main!AY38</f>
        <v>0</v>
      </c>
      <c r="F30" s="303">
        <f>main!AZ38</f>
        <v>0</v>
      </c>
      <c r="G30" s="303">
        <f>main!BA38</f>
        <v>0</v>
      </c>
      <c r="H30" s="303">
        <f>main!BB38</f>
        <v>-0.3</v>
      </c>
      <c r="I30" s="303">
        <f>main!BC38</f>
        <v>0</v>
      </c>
      <c r="J30" s="126"/>
      <c r="K30" s="126"/>
      <c r="L30" s="126"/>
    </row>
    <row r="31" spans="1:12" ht="15" hidden="1">
      <c r="A31" s="53" t="s">
        <v>271</v>
      </c>
      <c r="B31" s="221">
        <v>11426</v>
      </c>
      <c r="C31" s="221"/>
      <c r="D31" s="303">
        <f>main!AX40</f>
        <v>0</v>
      </c>
      <c r="E31" s="303">
        <f>main!AY40</f>
        <v>0</v>
      </c>
      <c r="F31" s="303">
        <f>main!AZ40</f>
        <v>0</v>
      </c>
      <c r="G31" s="303">
        <f>main!BA40</f>
        <v>0</v>
      </c>
      <c r="H31" s="303">
        <f>main!BB40</f>
        <v>0</v>
      </c>
      <c r="I31" s="303" t="str">
        <f>main!BC40</f>
        <v> </v>
      </c>
      <c r="J31" s="32">
        <f>main!BD40</f>
        <v>0</v>
      </c>
      <c r="K31" s="32">
        <f>main!BE40</f>
        <v>0</v>
      </c>
      <c r="L31" s="32" t="str">
        <f>main!BF40</f>
        <v> </v>
      </c>
    </row>
    <row r="32" spans="1:12" ht="15" hidden="1">
      <c r="A32" s="53" t="s">
        <v>265</v>
      </c>
      <c r="B32" s="221">
        <v>11427</v>
      </c>
      <c r="C32" s="221"/>
      <c r="D32" s="303">
        <f>main!AX41</f>
        <v>0.1</v>
      </c>
      <c r="E32" s="303">
        <f>main!AY41</f>
        <v>0</v>
      </c>
      <c r="F32" s="303">
        <f>main!AZ41</f>
        <v>0</v>
      </c>
      <c r="G32" s="303">
        <f>main!BA41</f>
        <v>0</v>
      </c>
      <c r="H32" s="303">
        <f>main!BB41</f>
        <v>-0.1</v>
      </c>
      <c r="I32" s="303">
        <f>main!BC41</f>
        <v>0</v>
      </c>
      <c r="J32" s="174">
        <f>main!BD41</f>
        <v>0</v>
      </c>
      <c r="K32" s="174">
        <f>main!BE41</f>
        <v>0</v>
      </c>
      <c r="L32" s="174">
        <f>main!BF41</f>
        <v>0</v>
      </c>
    </row>
    <row r="33" spans="1:12" ht="15">
      <c r="A33" s="222" t="s">
        <v>257</v>
      </c>
      <c r="B33" s="223">
        <v>1144</v>
      </c>
      <c r="C33" s="296">
        <f>main!AW43</f>
        <v>408.6</v>
      </c>
      <c r="D33" s="296">
        <f>main!AX43</f>
        <v>413.3</v>
      </c>
      <c r="E33" s="296">
        <f>main!AY43</f>
        <v>395</v>
      </c>
      <c r="F33" s="296">
        <f>main!AZ43</f>
        <v>395</v>
      </c>
      <c r="G33" s="296">
        <f>main!BA43</f>
        <v>0</v>
      </c>
      <c r="H33" s="296">
        <f>main!BB43</f>
        <v>-18.30000000000001</v>
      </c>
      <c r="I33" s="296">
        <f>main!BC43</f>
        <v>95.57222356641665</v>
      </c>
      <c r="J33" s="126"/>
      <c r="K33" s="126"/>
      <c r="L33" s="126"/>
    </row>
    <row r="34" spans="1:12" ht="30">
      <c r="A34" s="222" t="s">
        <v>276</v>
      </c>
      <c r="B34" s="223">
        <v>1145</v>
      </c>
      <c r="C34" s="296">
        <f>main!AW44</f>
        <v>38.3</v>
      </c>
      <c r="D34" s="296">
        <f>main!AX44</f>
        <v>38.5</v>
      </c>
      <c r="E34" s="296">
        <f>main!AY44</f>
        <v>37.8</v>
      </c>
      <c r="F34" s="296">
        <f>main!AZ44</f>
        <v>37.8</v>
      </c>
      <c r="G34" s="296">
        <f>main!BA44</f>
        <v>0</v>
      </c>
      <c r="H34" s="296">
        <f>main!BB44</f>
        <v>-0.7000000000000028</v>
      </c>
      <c r="I34" s="296">
        <f>main!BC44</f>
        <v>98.18181818181817</v>
      </c>
      <c r="J34" s="126"/>
      <c r="K34" s="126"/>
      <c r="L34" s="126"/>
    </row>
    <row r="35" spans="1:12" ht="15">
      <c r="A35" s="222" t="s">
        <v>259</v>
      </c>
      <c r="B35" s="223">
        <v>1146</v>
      </c>
      <c r="C35" s="296">
        <f>main!AW45</f>
        <v>326.6</v>
      </c>
      <c r="D35" s="296">
        <f>main!AX45</f>
        <v>332</v>
      </c>
      <c r="E35" s="296">
        <f>main!AY45</f>
        <v>366.9</v>
      </c>
      <c r="F35" s="296">
        <f>main!AZ45</f>
        <v>366.9</v>
      </c>
      <c r="G35" s="296">
        <f>main!BA45</f>
        <v>0</v>
      </c>
      <c r="H35" s="296">
        <f>main!BB45</f>
        <v>34.89999999999998</v>
      </c>
      <c r="I35" s="296">
        <f>main!BC45</f>
        <v>110.51204819277108</v>
      </c>
      <c r="J35" s="126"/>
      <c r="K35" s="126"/>
      <c r="L35" s="126"/>
    </row>
    <row r="36" spans="1:12" ht="15.75">
      <c r="A36" s="150" t="s">
        <v>54</v>
      </c>
      <c r="B36" s="137">
        <v>13</v>
      </c>
      <c r="C36" s="298">
        <f>main!AW53</f>
        <v>103.69999999999999</v>
      </c>
      <c r="D36" s="298">
        <f>main!AX53</f>
        <v>106.5</v>
      </c>
      <c r="E36" s="298">
        <f>main!AY53</f>
        <v>96.5</v>
      </c>
      <c r="F36" s="298">
        <f>main!AZ53</f>
        <v>1.2999999999999972</v>
      </c>
      <c r="G36" s="298">
        <f>main!BA53</f>
        <v>95.2</v>
      </c>
      <c r="H36" s="298">
        <f>main!BB53</f>
        <v>-10</v>
      </c>
      <c r="I36" s="298">
        <f>main!BC53</f>
        <v>90.61032863849765</v>
      </c>
      <c r="J36" s="31">
        <f>main!BD53</f>
        <v>0</v>
      </c>
      <c r="K36" s="31">
        <f>main!BE53</f>
        <v>96.5</v>
      </c>
      <c r="L36" s="31">
        <f>main!BF53</f>
        <v>0</v>
      </c>
    </row>
    <row r="37" spans="1:12" ht="15">
      <c r="A37" s="69" t="s">
        <v>55</v>
      </c>
      <c r="B37" s="175">
        <v>131</v>
      </c>
      <c r="C37" s="294">
        <f>main!AW54</f>
        <v>101.1</v>
      </c>
      <c r="D37" s="294">
        <f>main!AX54</f>
        <v>82.9</v>
      </c>
      <c r="E37" s="294">
        <f>main!AY54</f>
        <v>78.1</v>
      </c>
      <c r="F37" s="294">
        <f>main!AZ54</f>
        <v>0.5999999999999943</v>
      </c>
      <c r="G37" s="294">
        <f>main!BA54</f>
        <v>77.5</v>
      </c>
      <c r="H37" s="294">
        <f>main!BB54</f>
        <v>-4.800000000000011</v>
      </c>
      <c r="I37" s="294">
        <f>main!BC54</f>
        <v>94.2098914354644</v>
      </c>
      <c r="J37" s="32">
        <f>main!BD54</f>
        <v>0</v>
      </c>
      <c r="K37" s="32">
        <f>main!BE54</f>
        <v>78.1</v>
      </c>
      <c r="L37" s="32">
        <f>main!BF54</f>
        <v>0</v>
      </c>
    </row>
    <row r="38" spans="1:12" ht="15">
      <c r="A38" s="134" t="s">
        <v>61</v>
      </c>
      <c r="B38" s="175">
        <v>132</v>
      </c>
      <c r="C38" s="294">
        <f>main!AW55</f>
        <v>2.6</v>
      </c>
      <c r="D38" s="294">
        <f>main!AX55</f>
        <v>23.6</v>
      </c>
      <c r="E38" s="294">
        <f>main!AY55</f>
        <v>18.4</v>
      </c>
      <c r="F38" s="294">
        <f>main!AZ55</f>
        <v>0.6999999999999993</v>
      </c>
      <c r="G38" s="294">
        <f>main!BA55</f>
        <v>17.7</v>
      </c>
      <c r="H38" s="294">
        <f>main!BB55</f>
        <v>-5.200000000000003</v>
      </c>
      <c r="I38" s="294">
        <f>main!BC55</f>
        <v>77.96610169491525</v>
      </c>
      <c r="J38" s="32">
        <f>main!BD55</f>
        <v>0</v>
      </c>
      <c r="K38" s="32">
        <f>main!BE55</f>
        <v>18.4</v>
      </c>
      <c r="L38" s="32">
        <f>main!BF55</f>
        <v>0</v>
      </c>
    </row>
    <row r="39" spans="1:12" ht="15.75">
      <c r="A39" s="151" t="s">
        <v>50</v>
      </c>
      <c r="B39" s="137">
        <v>14</v>
      </c>
      <c r="C39" s="298">
        <f>main!AW56</f>
        <v>508.8</v>
      </c>
      <c r="D39" s="298">
        <f>main!AX56</f>
        <v>663.6</v>
      </c>
      <c r="E39" s="298">
        <f>main!AY56</f>
        <v>587.3</v>
      </c>
      <c r="F39" s="298">
        <f>main!AZ56</f>
        <v>587.0999999999999</v>
      </c>
      <c r="G39" s="298">
        <f>main!BA56</f>
        <v>0.2</v>
      </c>
      <c r="H39" s="298">
        <f>main!BB56</f>
        <v>-76.30000000000007</v>
      </c>
      <c r="I39" s="298">
        <f>main!BC56</f>
        <v>88.50210970464134</v>
      </c>
      <c r="J39" s="31">
        <f>main!BD56</f>
        <v>0</v>
      </c>
      <c r="K39" s="31">
        <f>main!BE56</f>
        <v>587.3</v>
      </c>
      <c r="L39" s="31">
        <f>main!BF56</f>
        <v>0</v>
      </c>
    </row>
    <row r="40" spans="1:12" ht="15">
      <c r="A40" s="69" t="s">
        <v>51</v>
      </c>
      <c r="B40" s="175">
        <v>141</v>
      </c>
      <c r="C40" s="294">
        <f>main!AW57</f>
        <v>91.80000000000001</v>
      </c>
      <c r="D40" s="294">
        <f>main!AX57</f>
        <v>101.6</v>
      </c>
      <c r="E40" s="294">
        <f>main!AY57</f>
        <v>104.7</v>
      </c>
      <c r="F40" s="294">
        <f>main!AZ57</f>
        <v>104.7</v>
      </c>
      <c r="G40" s="294">
        <f>main!BA57</f>
        <v>0</v>
      </c>
      <c r="H40" s="294">
        <f>main!BB57</f>
        <v>3.1000000000000085</v>
      </c>
      <c r="I40" s="294">
        <f>main!BC57</f>
        <v>103.05118110236222</v>
      </c>
      <c r="J40" s="32">
        <f>main!BD57</f>
        <v>0</v>
      </c>
      <c r="K40" s="32">
        <f>main!BE57</f>
        <v>104.7</v>
      </c>
      <c r="L40" s="32" t="str">
        <f>main!BF57</f>
        <v> </v>
      </c>
    </row>
    <row r="41" spans="1:12" ht="15">
      <c r="A41" s="139" t="s">
        <v>272</v>
      </c>
      <c r="B41" s="173">
        <v>1411</v>
      </c>
      <c r="C41" s="295">
        <f>main!AW59</f>
        <v>0</v>
      </c>
      <c r="D41" s="295">
        <f>main!AX59</f>
        <v>2</v>
      </c>
      <c r="E41" s="295">
        <f>main!AY59</f>
        <v>0.9</v>
      </c>
      <c r="F41" s="295">
        <f>main!AZ59</f>
        <v>0.9</v>
      </c>
      <c r="G41" s="295">
        <f>main!BA59</f>
        <v>0</v>
      </c>
      <c r="H41" s="295">
        <f>main!BB59</f>
        <v>-1.1</v>
      </c>
      <c r="I41" s="295">
        <f>main!BC59</f>
        <v>45</v>
      </c>
      <c r="J41" s="126"/>
      <c r="K41" s="126"/>
      <c r="L41" s="126"/>
    </row>
    <row r="42" spans="1:12" ht="15">
      <c r="A42" s="139" t="s">
        <v>273</v>
      </c>
      <c r="B42" s="173">
        <v>1412</v>
      </c>
      <c r="C42" s="295">
        <f>main!AW60</f>
        <v>1.9</v>
      </c>
      <c r="D42" s="295">
        <f>main!AX60</f>
        <v>7.3</v>
      </c>
      <c r="E42" s="295">
        <f>main!AY60</f>
        <v>8.8</v>
      </c>
      <c r="F42" s="295">
        <f>main!AZ60</f>
        <v>8.8</v>
      </c>
      <c r="G42" s="295">
        <f>main!BA60</f>
        <v>0</v>
      </c>
      <c r="H42" s="295">
        <f>main!BB60</f>
        <v>1.5000000000000009</v>
      </c>
      <c r="I42" s="295">
        <f>main!BC60</f>
        <v>120.54794520547946</v>
      </c>
      <c r="J42" s="126"/>
      <c r="K42" s="126"/>
      <c r="L42" s="126"/>
    </row>
    <row r="43" spans="1:12" ht="15">
      <c r="A43" s="139" t="s">
        <v>304</v>
      </c>
      <c r="B43" s="173">
        <v>1415</v>
      </c>
      <c r="C43" s="295">
        <f>main!AW61</f>
        <v>89.9</v>
      </c>
      <c r="D43" s="295">
        <f>main!AX61</f>
        <v>92.3</v>
      </c>
      <c r="E43" s="295">
        <f>main!AY61</f>
        <v>95</v>
      </c>
      <c r="F43" s="295">
        <f>main!AZ61</f>
        <v>95</v>
      </c>
      <c r="G43" s="295">
        <f>main!BA61</f>
        <v>0</v>
      </c>
      <c r="H43" s="295">
        <f>main!BB61</f>
        <v>2.700000000000003</v>
      </c>
      <c r="I43" s="295">
        <f>main!BC61</f>
        <v>102.9252437703142</v>
      </c>
      <c r="J43" s="126"/>
      <c r="K43" s="126"/>
      <c r="L43" s="126"/>
    </row>
    <row r="44" spans="1:12" ht="15">
      <c r="A44" s="69" t="s">
        <v>63</v>
      </c>
      <c r="B44" s="175">
        <v>142</v>
      </c>
      <c r="C44" s="294">
        <f>main!AW62</f>
        <v>343.7</v>
      </c>
      <c r="D44" s="294">
        <f>main!AX62</f>
        <v>358.5</v>
      </c>
      <c r="E44" s="294">
        <f>main!AY62</f>
        <v>350.5</v>
      </c>
      <c r="F44" s="294">
        <f>main!AZ62</f>
        <v>350.5</v>
      </c>
      <c r="G44" s="294">
        <f>main!BA62</f>
        <v>0</v>
      </c>
      <c r="H44" s="294">
        <f>main!BB62</f>
        <v>-8</v>
      </c>
      <c r="I44" s="294">
        <f>main!BC62</f>
        <v>97.76847977684798</v>
      </c>
      <c r="J44" s="32">
        <f>main!BD62</f>
        <v>0</v>
      </c>
      <c r="K44" s="32">
        <f>main!BE62</f>
        <v>350.5</v>
      </c>
      <c r="L44" s="32" t="str">
        <f>main!BF62</f>
        <v> </v>
      </c>
    </row>
    <row r="45" spans="1:12" ht="15">
      <c r="A45" s="139" t="s">
        <v>274</v>
      </c>
      <c r="B45" s="173">
        <v>1422</v>
      </c>
      <c r="C45" s="295">
        <f>main!AW64</f>
        <v>32.9</v>
      </c>
      <c r="D45" s="295">
        <f>main!AX64</f>
        <v>37.4</v>
      </c>
      <c r="E45" s="295">
        <f>main!AY64</f>
        <v>51.2</v>
      </c>
      <c r="F45" s="295">
        <f>main!AZ64</f>
        <v>51.2</v>
      </c>
      <c r="G45" s="295">
        <f>main!BA64</f>
        <v>0</v>
      </c>
      <c r="H45" s="295">
        <f>main!BB64</f>
        <v>13.800000000000004</v>
      </c>
      <c r="I45" s="295">
        <f>main!BC64</f>
        <v>136.89839572192514</v>
      </c>
      <c r="J45" s="126"/>
      <c r="K45" s="126"/>
      <c r="L45" s="126"/>
    </row>
    <row r="46" spans="1:12" ht="25.5">
      <c r="A46" s="139" t="s">
        <v>275</v>
      </c>
      <c r="B46" s="173">
        <v>1423</v>
      </c>
      <c r="C46" s="295">
        <f>main!AW65</f>
        <v>310.8</v>
      </c>
      <c r="D46" s="295">
        <f>main!AX65</f>
        <v>321.1</v>
      </c>
      <c r="E46" s="295">
        <f>main!AY65</f>
        <v>299.3</v>
      </c>
      <c r="F46" s="295">
        <f>main!AZ65</f>
        <v>299.3</v>
      </c>
      <c r="G46" s="295">
        <f>main!BA65</f>
        <v>0</v>
      </c>
      <c r="H46" s="295">
        <f>main!BB65</f>
        <v>-21.80000000000001</v>
      </c>
      <c r="I46" s="295">
        <f>main!BC65</f>
        <v>93.2108377452507</v>
      </c>
      <c r="J46" s="126"/>
      <c r="K46" s="126"/>
      <c r="L46" s="126"/>
    </row>
    <row r="47" spans="1:12" ht="15">
      <c r="A47" s="69" t="s">
        <v>62</v>
      </c>
      <c r="B47" s="175">
        <v>143</v>
      </c>
      <c r="C47" s="294">
        <f>main!AW66</f>
        <v>51</v>
      </c>
      <c r="D47" s="294">
        <f>main!AX66</f>
        <v>25.6</v>
      </c>
      <c r="E47" s="294">
        <f>main!AY66</f>
        <v>11</v>
      </c>
      <c r="F47" s="294">
        <f>main!AZ66</f>
        <v>11</v>
      </c>
      <c r="G47" s="294">
        <f>main!BA66</f>
        <v>0</v>
      </c>
      <c r="H47" s="294">
        <f>main!BB66</f>
        <v>-14.600000000000001</v>
      </c>
      <c r="I47" s="294">
        <f>main!BC66</f>
        <v>42.96875</v>
      </c>
      <c r="J47" s="32">
        <f>main!BD66</f>
        <v>0</v>
      </c>
      <c r="K47" s="32">
        <f>main!BE66</f>
        <v>11</v>
      </c>
      <c r="L47" s="32" t="str">
        <f>main!BF66</f>
        <v> </v>
      </c>
    </row>
    <row r="48" spans="1:12" ht="15">
      <c r="A48" s="69" t="s">
        <v>52</v>
      </c>
      <c r="B48" s="175">
        <v>144</v>
      </c>
      <c r="C48" s="294">
        <f>main!AW67</f>
        <v>11.3</v>
      </c>
      <c r="D48" s="294">
        <f>main!AX67</f>
        <v>163.5</v>
      </c>
      <c r="E48" s="294">
        <f>main!AY67</f>
        <v>95.1</v>
      </c>
      <c r="F48" s="294">
        <f>main!AZ67</f>
        <v>94.89999999999999</v>
      </c>
      <c r="G48" s="294">
        <f>main!BA67</f>
        <v>0.2</v>
      </c>
      <c r="H48" s="294">
        <f>main!BB67</f>
        <v>-68.4</v>
      </c>
      <c r="I48" s="294">
        <f>main!BC67</f>
        <v>58.1651376146789</v>
      </c>
      <c r="J48" s="32">
        <f>main!BD67</f>
        <v>0</v>
      </c>
      <c r="K48" s="32">
        <f>main!BE67</f>
        <v>95.1</v>
      </c>
      <c r="L48" s="32">
        <f>main!BF67</f>
        <v>0</v>
      </c>
    </row>
    <row r="49" spans="1:12" ht="15">
      <c r="A49" s="69" t="s">
        <v>53</v>
      </c>
      <c r="B49" s="175">
        <v>145</v>
      </c>
      <c r="C49" s="294">
        <f>main!AW68</f>
        <v>11</v>
      </c>
      <c r="D49" s="294">
        <f>main!AX68</f>
        <v>14.4</v>
      </c>
      <c r="E49" s="294">
        <f>main!AY68</f>
        <v>26</v>
      </c>
      <c r="F49" s="294">
        <f>main!AZ68</f>
        <v>26</v>
      </c>
      <c r="G49" s="294">
        <f>main!BA68</f>
        <v>0</v>
      </c>
      <c r="H49" s="294">
        <f>main!BB68</f>
        <v>11.6</v>
      </c>
      <c r="I49" s="294">
        <f>main!BC68</f>
        <v>180.55555555555557</v>
      </c>
      <c r="J49" s="32">
        <f>main!BD68</f>
        <v>0</v>
      </c>
      <c r="K49" s="32">
        <f>main!BE68</f>
        <v>26</v>
      </c>
      <c r="L49" s="32" t="str">
        <f>main!BF68</f>
        <v> </v>
      </c>
    </row>
    <row r="50" spans="1:12" ht="18" customHeight="1">
      <c r="A50" s="149" t="s">
        <v>56</v>
      </c>
      <c r="B50" s="137">
        <v>19</v>
      </c>
      <c r="C50" s="298">
        <f>main!AW70</f>
        <v>7893.1</v>
      </c>
      <c r="D50" s="298">
        <f>main!AX70</f>
        <v>8465</v>
      </c>
      <c r="E50" s="298">
        <f>main!AY70</f>
        <v>8263.7</v>
      </c>
      <c r="F50" s="298">
        <f>main!AZ70</f>
        <v>8263.5</v>
      </c>
      <c r="G50" s="298">
        <f>main!BA70</f>
        <v>0.2</v>
      </c>
      <c r="H50" s="298">
        <f>main!BB70</f>
        <v>-201.29999999999927</v>
      </c>
      <c r="I50" s="298">
        <f>main!BC70</f>
        <v>97.6219728292971</v>
      </c>
      <c r="J50" s="31">
        <f>main!BD70</f>
        <v>0</v>
      </c>
      <c r="K50" s="31">
        <f>main!BE70</f>
        <v>8263.7</v>
      </c>
      <c r="L50" s="31" t="str">
        <f>main!BF70</f>
        <v> </v>
      </c>
    </row>
    <row r="51" spans="1:12" ht="15">
      <c r="A51" s="134" t="s">
        <v>57</v>
      </c>
      <c r="B51" s="175">
        <v>191</v>
      </c>
      <c r="C51" s="294">
        <f>main!AW71</f>
        <v>7893.1</v>
      </c>
      <c r="D51" s="294">
        <f>main!AX71</f>
        <v>8465</v>
      </c>
      <c r="E51" s="294">
        <f>main!AY71</f>
        <v>8263.7</v>
      </c>
      <c r="F51" s="294">
        <f>main!AZ71</f>
        <v>8263.5</v>
      </c>
      <c r="G51" s="294">
        <f>main!BA71</f>
        <v>0.2</v>
      </c>
      <c r="H51" s="294">
        <f>main!BB71</f>
        <v>-201.29999999999927</v>
      </c>
      <c r="I51" s="294">
        <f>main!BC71</f>
        <v>97.6219728292971</v>
      </c>
      <c r="J51" s="32">
        <f>main!BD71</f>
        <v>0</v>
      </c>
      <c r="K51" s="32">
        <f>main!BE71</f>
        <v>8263.7</v>
      </c>
      <c r="L51" s="32" t="str">
        <f>main!BF71</f>
        <v> </v>
      </c>
    </row>
    <row r="52" spans="1:12" ht="17.25">
      <c r="A52" s="318" t="s">
        <v>65</v>
      </c>
      <c r="B52" s="324" t="s">
        <v>64</v>
      </c>
      <c r="C52" s="320">
        <f>main!AW107</f>
        <v>11389.199999999999</v>
      </c>
      <c r="D52" s="320">
        <f>main!AX107</f>
        <v>12798.8</v>
      </c>
      <c r="E52" s="320">
        <f>main!AY107</f>
        <v>11314.7</v>
      </c>
      <c r="F52" s="320">
        <f>main!AZ107</f>
        <v>11096.400000000001</v>
      </c>
      <c r="G52" s="320">
        <f>main!BA107</f>
        <v>218.29999999999998</v>
      </c>
      <c r="H52" s="320">
        <f>main!BB107</f>
        <v>-1484.0999999999985</v>
      </c>
      <c r="I52" s="320">
        <f>main!BC107</f>
        <v>88.4043816607807</v>
      </c>
      <c r="J52" s="30">
        <f>main!BD77</f>
        <v>0</v>
      </c>
      <c r="K52" s="30">
        <f>main!BE77</f>
        <v>11314.700000000003</v>
      </c>
      <c r="L52" s="30" t="str">
        <f>main!BF77</f>
        <v> </v>
      </c>
    </row>
    <row r="53" spans="1:12" ht="17.25">
      <c r="A53" s="360" t="s">
        <v>302</v>
      </c>
      <c r="B53" s="357"/>
      <c r="C53" s="357"/>
      <c r="D53" s="358"/>
      <c r="E53" s="358"/>
      <c r="F53" s="358"/>
      <c r="G53" s="358"/>
      <c r="H53" s="358"/>
      <c r="I53" s="358"/>
      <c r="J53" s="127"/>
      <c r="K53" s="127"/>
      <c r="L53" s="127"/>
    </row>
    <row r="54" spans="1:12" ht="15.75">
      <c r="A54" s="258" t="s">
        <v>72</v>
      </c>
      <c r="B54" s="349" t="s">
        <v>70</v>
      </c>
      <c r="C54" s="354">
        <f>main!AW108</f>
        <v>1238.1</v>
      </c>
      <c r="D54" s="354">
        <f>main!AX108</f>
        <v>1339.8</v>
      </c>
      <c r="E54" s="354">
        <f>main!AY108</f>
        <v>1148.7</v>
      </c>
      <c r="F54" s="354">
        <f>main!AZ108</f>
        <v>1147.7</v>
      </c>
      <c r="G54" s="354">
        <f>main!BA108</f>
        <v>1</v>
      </c>
      <c r="H54" s="354">
        <f>main!BB108</f>
        <v>-191.0999999999999</v>
      </c>
      <c r="I54" s="354">
        <f>main!BC108</f>
        <v>85.73667711598748</v>
      </c>
      <c r="J54" s="32">
        <f>main!BD108</f>
        <v>0</v>
      </c>
      <c r="K54" s="32">
        <f>main!BE108</f>
        <v>1148.7</v>
      </c>
      <c r="L54" s="32" t="str">
        <f>main!BF108</f>
        <v> </v>
      </c>
    </row>
    <row r="55" spans="1:12" ht="15">
      <c r="A55" s="351" t="s">
        <v>217</v>
      </c>
      <c r="B55" s="353" t="s">
        <v>214</v>
      </c>
      <c r="C55" s="352">
        <f>main!AW109</f>
        <v>0</v>
      </c>
      <c r="D55" s="352">
        <f>main!AX109</f>
        <v>0.2</v>
      </c>
      <c r="E55" s="352">
        <f>main!AY109</f>
        <v>0</v>
      </c>
      <c r="F55" s="352">
        <f>main!AZ109</f>
        <v>0</v>
      </c>
      <c r="G55" s="352">
        <f>main!BA109</f>
        <v>0</v>
      </c>
      <c r="H55" s="352">
        <f>main!BB109</f>
        <v>-0.2</v>
      </c>
      <c r="I55" s="352">
        <f>main!BC109</f>
        <v>0</v>
      </c>
      <c r="J55" s="126"/>
      <c r="K55" s="126"/>
      <c r="L55" s="126"/>
    </row>
    <row r="56" spans="1:12" ht="15.75">
      <c r="A56" s="258" t="s">
        <v>73</v>
      </c>
      <c r="B56" s="349" t="s">
        <v>71</v>
      </c>
      <c r="C56" s="354">
        <f>main!AW110</f>
        <v>9.7</v>
      </c>
      <c r="D56" s="354">
        <f>main!AX110</f>
        <v>10.1</v>
      </c>
      <c r="E56" s="354">
        <f>main!AY110</f>
        <v>8.9</v>
      </c>
      <c r="F56" s="354">
        <f>main!AZ110</f>
        <v>8.9</v>
      </c>
      <c r="G56" s="354">
        <f>main!BA110</f>
        <v>0</v>
      </c>
      <c r="H56" s="354">
        <f>main!BB110</f>
        <v>-1.1999999999999993</v>
      </c>
      <c r="I56" s="354">
        <f>main!BC110</f>
        <v>88.11881188118814</v>
      </c>
      <c r="J56" s="32">
        <f>main!BD110</f>
        <v>0</v>
      </c>
      <c r="K56" s="32">
        <f>main!BE110</f>
        <v>8.9</v>
      </c>
      <c r="L56" s="32" t="str">
        <f>main!BF110</f>
        <v> </v>
      </c>
    </row>
    <row r="57" spans="1:12" ht="15.75">
      <c r="A57" s="258" t="s">
        <v>74</v>
      </c>
      <c r="B57" s="349" t="s">
        <v>75</v>
      </c>
      <c r="C57" s="354">
        <f>main!AW112</f>
        <v>21.6</v>
      </c>
      <c r="D57" s="354">
        <f>main!AX112</f>
        <v>13.4</v>
      </c>
      <c r="E57" s="354">
        <f>main!AY112</f>
        <v>10.9</v>
      </c>
      <c r="F57" s="354">
        <f>main!AZ112</f>
        <v>10.9</v>
      </c>
      <c r="G57" s="354">
        <f>main!BA112</f>
        <v>0</v>
      </c>
      <c r="H57" s="354">
        <f>main!BB112</f>
        <v>-2.5</v>
      </c>
      <c r="I57" s="354">
        <f>main!BC112</f>
        <v>81.34328358208955</v>
      </c>
      <c r="J57" s="32">
        <f>main!BD112</f>
        <v>0</v>
      </c>
      <c r="K57" s="32">
        <f>main!BE112</f>
        <v>10.9</v>
      </c>
      <c r="L57" s="32" t="str">
        <f>main!BF112</f>
        <v> </v>
      </c>
    </row>
    <row r="58" spans="1:12" ht="15.75">
      <c r="A58" s="258" t="s">
        <v>69</v>
      </c>
      <c r="B58" s="349" t="s">
        <v>76</v>
      </c>
      <c r="C58" s="354">
        <f>main!AW114</f>
        <v>808</v>
      </c>
      <c r="D58" s="354">
        <f>main!AX114</f>
        <v>919.8</v>
      </c>
      <c r="E58" s="354">
        <f>main!AY114</f>
        <v>842.3</v>
      </c>
      <c r="F58" s="354">
        <f>main!AZ114</f>
        <v>739.0999999999999</v>
      </c>
      <c r="G58" s="354">
        <f>main!BA114</f>
        <v>103.2</v>
      </c>
      <c r="H58" s="354">
        <f>main!BB114</f>
        <v>-77.5</v>
      </c>
      <c r="I58" s="354">
        <f>main!BC114</f>
        <v>91.57425527288541</v>
      </c>
      <c r="J58" s="32">
        <f>main!BD114</f>
        <v>0</v>
      </c>
      <c r="K58" s="32">
        <f>main!BE114</f>
        <v>842.3</v>
      </c>
      <c r="L58" s="32" t="str">
        <f>main!BF114</f>
        <v> </v>
      </c>
    </row>
    <row r="59" spans="1:12" ht="15.75" customHeight="1">
      <c r="A59" s="351" t="s">
        <v>217</v>
      </c>
      <c r="B59" s="353" t="s">
        <v>214</v>
      </c>
      <c r="C59" s="352">
        <f>main!AW115</f>
        <v>20.7</v>
      </c>
      <c r="D59" s="352">
        <f>main!AX115</f>
        <v>0</v>
      </c>
      <c r="E59" s="352">
        <f>main!AY115</f>
        <v>0</v>
      </c>
      <c r="F59" s="352">
        <f>main!AZ115</f>
        <v>0</v>
      </c>
      <c r="G59" s="352">
        <f>main!BA115</f>
        <v>0</v>
      </c>
      <c r="H59" s="352">
        <f>main!BB115</f>
        <v>0</v>
      </c>
      <c r="I59" s="352" t="str">
        <f>main!BC115</f>
        <v> </v>
      </c>
      <c r="J59" s="126"/>
      <c r="K59" s="126"/>
      <c r="L59" s="126"/>
    </row>
    <row r="60" spans="1:12" ht="15.75">
      <c r="A60" s="258" t="s">
        <v>78</v>
      </c>
      <c r="B60" s="349" t="s">
        <v>77</v>
      </c>
      <c r="C60" s="354">
        <f>main!AW116</f>
        <v>11.7</v>
      </c>
      <c r="D60" s="354">
        <f>main!AX116</f>
        <v>69.4</v>
      </c>
      <c r="E60" s="354">
        <f>main!AY116</f>
        <v>30.6</v>
      </c>
      <c r="F60" s="354">
        <f>main!AZ116</f>
        <v>30.5</v>
      </c>
      <c r="G60" s="354">
        <f>main!BA116</f>
        <v>0.1</v>
      </c>
      <c r="H60" s="354">
        <f>main!BB116</f>
        <v>-38.800000000000004</v>
      </c>
      <c r="I60" s="354">
        <f>main!BC116</f>
        <v>44.092219020172905</v>
      </c>
      <c r="J60" s="32">
        <f>main!BD116</f>
        <v>0</v>
      </c>
      <c r="K60" s="32">
        <f>main!BE116</f>
        <v>30.6</v>
      </c>
      <c r="L60" s="32" t="str">
        <f>main!BF116</f>
        <v> </v>
      </c>
    </row>
    <row r="61" spans="1:12" ht="18" customHeight="1">
      <c r="A61" s="258" t="s">
        <v>80</v>
      </c>
      <c r="B61" s="349" t="s">
        <v>79</v>
      </c>
      <c r="C61" s="354">
        <f>main!AW118</f>
        <v>744.5</v>
      </c>
      <c r="D61" s="354">
        <f>main!AX118</f>
        <v>1349.8</v>
      </c>
      <c r="E61" s="354">
        <f>main!AY118</f>
        <v>1006</v>
      </c>
      <c r="F61" s="354">
        <f>main!AZ118</f>
        <v>905.3</v>
      </c>
      <c r="G61" s="354">
        <f>main!BA118</f>
        <v>100.7</v>
      </c>
      <c r="H61" s="354">
        <f>main!BB118</f>
        <v>-343.79999999999995</v>
      </c>
      <c r="I61" s="354">
        <f>main!BC118</f>
        <v>74.52955993480515</v>
      </c>
      <c r="J61" s="32">
        <f>main!BD118</f>
        <v>0</v>
      </c>
      <c r="K61" s="32">
        <f>main!BE118</f>
        <v>1006</v>
      </c>
      <c r="L61" s="32" t="str">
        <f>main!BF118</f>
        <v> </v>
      </c>
    </row>
    <row r="62" spans="1:12" ht="18" customHeight="1">
      <c r="A62" s="351" t="s">
        <v>217</v>
      </c>
      <c r="B62" s="353" t="s">
        <v>214</v>
      </c>
      <c r="C62" s="352">
        <f>main!AW119</f>
        <v>0</v>
      </c>
      <c r="D62" s="352">
        <f>main!AX119</f>
        <v>2.2</v>
      </c>
      <c r="E62" s="352">
        <f>main!AY119</f>
        <v>1.4</v>
      </c>
      <c r="F62" s="352">
        <f>main!AZ119</f>
        <v>1.4</v>
      </c>
      <c r="G62" s="352">
        <f>main!BA119</f>
        <v>0</v>
      </c>
      <c r="H62" s="352">
        <f>main!BB119</f>
        <v>-0.8000000000000003</v>
      </c>
      <c r="I62" s="352">
        <f>main!BC119</f>
        <v>63.636363636363626</v>
      </c>
      <c r="J62" s="126"/>
      <c r="K62" s="126"/>
      <c r="L62" s="126"/>
    </row>
    <row r="63" spans="1:12" ht="15.75">
      <c r="A63" s="258" t="s">
        <v>81</v>
      </c>
      <c r="B63" s="349" t="s">
        <v>82</v>
      </c>
      <c r="C63" s="354">
        <f>main!AW120</f>
        <v>84.3</v>
      </c>
      <c r="D63" s="354">
        <f>main!AX120</f>
        <v>104.6</v>
      </c>
      <c r="E63" s="354">
        <f>main!AY120</f>
        <v>77.2</v>
      </c>
      <c r="F63" s="354">
        <f>main!AZ120</f>
        <v>76.60000000000001</v>
      </c>
      <c r="G63" s="354">
        <f>main!BA120</f>
        <v>0.6</v>
      </c>
      <c r="H63" s="354">
        <f>main!BB120</f>
        <v>-27.39999999999999</v>
      </c>
      <c r="I63" s="354">
        <f>main!BC120</f>
        <v>73.80497131931168</v>
      </c>
      <c r="J63" s="32">
        <f>main!BD120</f>
        <v>0</v>
      </c>
      <c r="K63" s="32">
        <f>main!BE120</f>
        <v>77.2</v>
      </c>
      <c r="L63" s="32" t="str">
        <f>main!BF120</f>
        <v> </v>
      </c>
    </row>
    <row r="64" spans="1:12" ht="15.75">
      <c r="A64" s="258" t="s">
        <v>84</v>
      </c>
      <c r="B64" s="349" t="s">
        <v>83</v>
      </c>
      <c r="C64" s="354">
        <f>main!AW123</f>
        <v>735</v>
      </c>
      <c r="D64" s="354">
        <f>main!AX123</f>
        <v>839</v>
      </c>
      <c r="E64" s="354">
        <f>main!AY123</f>
        <v>701.7</v>
      </c>
      <c r="F64" s="354">
        <f>main!AZ123</f>
        <v>694.2</v>
      </c>
      <c r="G64" s="354">
        <f>main!BA123</f>
        <v>7.5</v>
      </c>
      <c r="H64" s="354">
        <f>main!BB123</f>
        <v>-137.29999999999995</v>
      </c>
      <c r="I64" s="354">
        <f>main!BC123</f>
        <v>83.63528009535162</v>
      </c>
      <c r="J64" s="32">
        <f>main!BD123</f>
        <v>0</v>
      </c>
      <c r="K64" s="32">
        <f>main!BE123</f>
        <v>701.7</v>
      </c>
      <c r="L64" s="32" t="str">
        <f>main!BF123</f>
        <v> </v>
      </c>
    </row>
    <row r="65" spans="1:12" ht="15.75">
      <c r="A65" s="258" t="s">
        <v>86</v>
      </c>
      <c r="B65" s="349" t="s">
        <v>85</v>
      </c>
      <c r="C65" s="354">
        <f>main!AW125</f>
        <v>6795.4</v>
      </c>
      <c r="D65" s="354">
        <f>main!AX125</f>
        <v>7175.1</v>
      </c>
      <c r="E65" s="354">
        <f>main!AY125</f>
        <v>6572.9</v>
      </c>
      <c r="F65" s="354">
        <f>main!AZ125</f>
        <v>6568.2</v>
      </c>
      <c r="G65" s="354">
        <f>main!BA125</f>
        <v>4.7</v>
      </c>
      <c r="H65" s="354">
        <f>main!BB125</f>
        <v>-602.2000000000007</v>
      </c>
      <c r="I65" s="354">
        <f>main!BC125</f>
        <v>91.60708561553147</v>
      </c>
      <c r="J65" s="32">
        <f>main!BD125</f>
        <v>0</v>
      </c>
      <c r="K65" s="32">
        <f>main!BE125</f>
        <v>6572.9</v>
      </c>
      <c r="L65" s="32" t="str">
        <f>main!BF125</f>
        <v> </v>
      </c>
    </row>
    <row r="66" spans="1:12" ht="15">
      <c r="A66" s="351" t="s">
        <v>217</v>
      </c>
      <c r="B66" s="353" t="s">
        <v>214</v>
      </c>
      <c r="C66" s="352">
        <f>main!AW126</f>
        <v>0</v>
      </c>
      <c r="D66" s="352">
        <f>main!AX126</f>
        <v>10.4</v>
      </c>
      <c r="E66" s="352">
        <f>main!AY126</f>
        <v>9.7</v>
      </c>
      <c r="F66" s="352">
        <f>main!AZ126</f>
        <v>9.7</v>
      </c>
      <c r="G66" s="352">
        <f>main!BA126</f>
        <v>0</v>
      </c>
      <c r="H66" s="352">
        <f>main!BB126</f>
        <v>-0.7000000000000011</v>
      </c>
      <c r="I66" s="352">
        <f>main!BC126</f>
        <v>93.26923076923076</v>
      </c>
      <c r="J66" s="126"/>
      <c r="K66" s="126"/>
      <c r="L66" s="126"/>
    </row>
    <row r="67" spans="1:12" ht="15.75">
      <c r="A67" s="258" t="s">
        <v>88</v>
      </c>
      <c r="B67" s="349" t="s">
        <v>87</v>
      </c>
      <c r="C67" s="354">
        <f>main!AW127</f>
        <v>940.9</v>
      </c>
      <c r="D67" s="354">
        <f>main!AX127</f>
        <v>977.8</v>
      </c>
      <c r="E67" s="354">
        <f>main!AY127</f>
        <v>915.5</v>
      </c>
      <c r="F67" s="354">
        <f>main!AZ127</f>
        <v>915</v>
      </c>
      <c r="G67" s="354">
        <f>main!BA127</f>
        <v>0.5</v>
      </c>
      <c r="H67" s="354">
        <f>main!BB127</f>
        <v>-62.299999999999955</v>
      </c>
      <c r="I67" s="354">
        <f>main!BC127</f>
        <v>93.62855389650235</v>
      </c>
      <c r="J67" s="32">
        <f>main!BD127</f>
        <v>0</v>
      </c>
      <c r="K67" s="32">
        <f>main!BE127</f>
        <v>915.5</v>
      </c>
      <c r="L67" s="32" t="str">
        <f>main!BF127</f>
        <v> </v>
      </c>
    </row>
    <row r="68" spans="1:12" ht="15.75">
      <c r="A68" s="351" t="s">
        <v>217</v>
      </c>
      <c r="B68" s="353" t="s">
        <v>214</v>
      </c>
      <c r="C68" s="352">
        <f>main!AW128</f>
        <v>15.8</v>
      </c>
      <c r="D68" s="354">
        <f>main!AX128</f>
        <v>0</v>
      </c>
      <c r="E68" s="354">
        <f>main!AY128</f>
        <v>0</v>
      </c>
      <c r="F68" s="354">
        <f>main!AZ128</f>
        <v>0</v>
      </c>
      <c r="G68" s="354">
        <f>main!BA128</f>
        <v>0</v>
      </c>
      <c r="H68" s="354">
        <f>main!BB128</f>
        <v>0</v>
      </c>
      <c r="I68" s="354">
        <f>main!BC128</f>
        <v>0</v>
      </c>
      <c r="J68" s="126"/>
      <c r="K68" s="126"/>
      <c r="L68" s="126"/>
    </row>
    <row r="69" spans="1:12" ht="17.25">
      <c r="A69" s="318" t="s">
        <v>255</v>
      </c>
      <c r="B69" s="319" t="s">
        <v>238</v>
      </c>
      <c r="C69" s="341">
        <f>main!AW130</f>
        <v>-52</v>
      </c>
      <c r="D69" s="341">
        <f>main!AX130</f>
        <v>-666.7999999999993</v>
      </c>
      <c r="E69" s="341">
        <f>main!AY130</f>
        <v>738.2999999999975</v>
      </c>
      <c r="F69" s="341">
        <f>main!AZ130</f>
        <v>860.9999999999974</v>
      </c>
      <c r="G69" s="341">
        <f>main!BA130</f>
        <v>-122.69999999999997</v>
      </c>
      <c r="H69" s="341">
        <f>main!BB130</f>
        <v>1405.0999999999967</v>
      </c>
      <c r="I69" s="341" t="str">
        <f>main!BC130</f>
        <v>&lt;0</v>
      </c>
      <c r="J69" s="30">
        <f>main!BD130</f>
        <v>0</v>
      </c>
      <c r="K69" s="30">
        <f>main!BE130</f>
        <v>738.2999999999975</v>
      </c>
      <c r="L69" s="30" t="str">
        <f>main!BF130</f>
        <v> </v>
      </c>
    </row>
    <row r="70" spans="1:12" ht="15.75" customHeight="1">
      <c r="A70" s="321" t="s">
        <v>213</v>
      </c>
      <c r="B70" s="355" t="s">
        <v>301</v>
      </c>
      <c r="C70" s="342">
        <f>main!AW131</f>
        <v>52</v>
      </c>
      <c r="D70" s="342">
        <f>main!AX131</f>
        <v>666.7999999999993</v>
      </c>
      <c r="E70" s="342">
        <f>main!AY131</f>
        <v>-738.2999999999975</v>
      </c>
      <c r="F70" s="342">
        <f>main!AZ131</f>
        <v>-860.9999999999974</v>
      </c>
      <c r="G70" s="342">
        <f>main!BA131</f>
        <v>122.69999999999997</v>
      </c>
      <c r="H70" s="342">
        <f>main!BB131</f>
        <v>-1405.0999999999967</v>
      </c>
      <c r="I70" s="342" t="str">
        <f>main!BC131</f>
        <v>&lt;0</v>
      </c>
      <c r="J70" s="32">
        <f>main!BD131</f>
        <v>0</v>
      </c>
      <c r="K70" s="32">
        <f>main!BE131</f>
        <v>-738.2999999999975</v>
      </c>
      <c r="L70" s="32" t="str">
        <f>main!BF131</f>
        <v> </v>
      </c>
    </row>
    <row r="71" spans="1:12" ht="17.25">
      <c r="A71" s="323" t="s">
        <v>89</v>
      </c>
      <c r="B71" s="319" t="s">
        <v>90</v>
      </c>
      <c r="C71" s="343">
        <f>main!AW132</f>
        <v>21.5</v>
      </c>
      <c r="D71" s="343">
        <f>main!AX132</f>
        <v>30.7</v>
      </c>
      <c r="E71" s="343">
        <f>main!AY132</f>
        <v>25.799999999999997</v>
      </c>
      <c r="F71" s="343">
        <f>main!AZ132</f>
        <v>25.099999999999994</v>
      </c>
      <c r="G71" s="343">
        <f>main!BA132</f>
        <v>0.7000000000000028</v>
      </c>
      <c r="H71" s="343">
        <f>main!BB132</f>
        <v>-4.900000000000002</v>
      </c>
      <c r="I71" s="343">
        <f>main!BC132</f>
        <v>84.03908794788273</v>
      </c>
      <c r="J71" s="30">
        <f>main!BD132</f>
        <v>0</v>
      </c>
      <c r="K71" s="30">
        <f>main!BE132</f>
        <v>25.799999999999997</v>
      </c>
      <c r="L71" s="30" t="str">
        <f>main!BF132</f>
        <v> </v>
      </c>
    </row>
    <row r="72" spans="1:12" ht="15">
      <c r="A72" s="152" t="s">
        <v>92</v>
      </c>
      <c r="B72" s="143" t="s">
        <v>91</v>
      </c>
      <c r="C72" s="308">
        <f>main!AW133</f>
        <v>9.7</v>
      </c>
      <c r="D72" s="308">
        <f>main!AX133</f>
        <v>16.9</v>
      </c>
      <c r="E72" s="308">
        <f>main!AY133</f>
        <v>18.2</v>
      </c>
      <c r="F72" s="308">
        <f>main!AZ133</f>
        <v>18.2</v>
      </c>
      <c r="G72" s="308">
        <f>main!BA133</f>
        <v>0</v>
      </c>
      <c r="H72" s="308">
        <f>main!BB133</f>
        <v>1.3000000000000007</v>
      </c>
      <c r="I72" s="308">
        <f>main!BC133</f>
        <v>107.6923076923077</v>
      </c>
      <c r="J72" s="31">
        <f>main!BD133</f>
        <v>0</v>
      </c>
      <c r="K72" s="31">
        <f>main!BE133</f>
        <v>18.2</v>
      </c>
      <c r="L72" s="31" t="str">
        <f>main!BF133</f>
        <v> </v>
      </c>
    </row>
    <row r="73" spans="1:12" ht="30" hidden="1">
      <c r="A73" s="134" t="s">
        <v>96</v>
      </c>
      <c r="B73" s="144" t="s">
        <v>93</v>
      </c>
      <c r="C73" s="144"/>
      <c r="D73" s="309">
        <f>main!AX134</f>
        <v>0</v>
      </c>
      <c r="E73" s="309">
        <f>main!AY134</f>
        <v>0</v>
      </c>
      <c r="F73" s="309">
        <f>main!AZ134</f>
        <v>0</v>
      </c>
      <c r="G73" s="309">
        <f>main!BA134</f>
        <v>0</v>
      </c>
      <c r="H73" s="309">
        <f>main!BB134</f>
        <v>0</v>
      </c>
      <c r="I73" s="309" t="str">
        <f>main!BC134</f>
        <v> </v>
      </c>
      <c r="J73" s="32">
        <f>main!BD134</f>
        <v>0</v>
      </c>
      <c r="K73" s="32">
        <f>main!BE134</f>
        <v>0</v>
      </c>
      <c r="L73" s="32" t="str">
        <f>main!BF134</f>
        <v> </v>
      </c>
    </row>
    <row r="74" spans="1:12" ht="15" hidden="1">
      <c r="A74" s="134" t="s">
        <v>97</v>
      </c>
      <c r="B74" s="144" t="s">
        <v>94</v>
      </c>
      <c r="C74" s="144"/>
      <c r="D74" s="309">
        <f>main!AX135</f>
        <v>0</v>
      </c>
      <c r="E74" s="309">
        <f>main!AY135</f>
        <v>0</v>
      </c>
      <c r="F74" s="309">
        <f>main!AZ135</f>
        <v>0</v>
      </c>
      <c r="G74" s="309">
        <f>main!BA135</f>
        <v>0</v>
      </c>
      <c r="H74" s="309">
        <f>main!BB135</f>
        <v>0</v>
      </c>
      <c r="I74" s="309" t="str">
        <f>main!BC135</f>
        <v> </v>
      </c>
      <c r="J74" s="32">
        <f>main!BD135</f>
        <v>0</v>
      </c>
      <c r="K74" s="32">
        <f>main!BE135</f>
        <v>0</v>
      </c>
      <c r="L74" s="32" t="str">
        <f>main!BF135</f>
        <v> </v>
      </c>
    </row>
    <row r="75" spans="1:12" ht="18.75" customHeight="1">
      <c r="A75" s="134" t="s">
        <v>99</v>
      </c>
      <c r="B75" s="144" t="s">
        <v>95</v>
      </c>
      <c r="C75" s="309">
        <f>main!AW136</f>
        <v>9.7</v>
      </c>
      <c r="D75" s="309">
        <f>main!AX136</f>
        <v>16.9</v>
      </c>
      <c r="E75" s="309">
        <f>main!AY136</f>
        <v>18.2</v>
      </c>
      <c r="F75" s="309">
        <f>main!AZ136</f>
        <v>18.2</v>
      </c>
      <c r="G75" s="309">
        <f>main!BA136</f>
        <v>0</v>
      </c>
      <c r="H75" s="309">
        <f>main!BB136</f>
        <v>1.3000000000000007</v>
      </c>
      <c r="I75" s="309">
        <f>main!BC136</f>
        <v>107.6923076923077</v>
      </c>
      <c r="J75" s="32">
        <f>main!BD136</f>
        <v>0</v>
      </c>
      <c r="K75" s="32">
        <f>main!BE136</f>
        <v>18.2</v>
      </c>
      <c r="L75" s="32" t="str">
        <f>main!BF136</f>
        <v> </v>
      </c>
    </row>
    <row r="76" spans="1:12" ht="15" hidden="1">
      <c r="A76" s="134" t="s">
        <v>100</v>
      </c>
      <c r="B76" s="144" t="s">
        <v>101</v>
      </c>
      <c r="C76" s="144"/>
      <c r="D76" s="309">
        <f>main!AX137</f>
        <v>0</v>
      </c>
      <c r="E76" s="309">
        <f>main!AY137</f>
        <v>0</v>
      </c>
      <c r="F76" s="309">
        <f>main!AZ137</f>
        <v>0</v>
      </c>
      <c r="G76" s="309">
        <f>main!BA137</f>
        <v>0</v>
      </c>
      <c r="H76" s="309">
        <f>main!BB137</f>
        <v>0</v>
      </c>
      <c r="I76" s="309" t="str">
        <f>main!BC137</f>
        <v> </v>
      </c>
      <c r="J76" s="32">
        <f>main!BD137</f>
        <v>0</v>
      </c>
      <c r="K76" s="32">
        <f>main!BE137</f>
        <v>0</v>
      </c>
      <c r="L76" s="32" t="str">
        <f>main!BF137</f>
        <v> </v>
      </c>
    </row>
    <row r="77" spans="1:12" ht="15">
      <c r="A77" s="153" t="s">
        <v>105</v>
      </c>
      <c r="B77" s="143" t="s">
        <v>104</v>
      </c>
      <c r="C77" s="308">
        <f>main!AW138</f>
        <v>0</v>
      </c>
      <c r="D77" s="308">
        <f>main!AX138</f>
        <v>0</v>
      </c>
      <c r="E77" s="310">
        <f>main!AY138</f>
        <v>0.6999999999999993</v>
      </c>
      <c r="F77" s="310">
        <f>main!AZ138</f>
        <v>-3.552713678800501E-15</v>
      </c>
      <c r="G77" s="310">
        <f>main!BA138</f>
        <v>0.7000000000000028</v>
      </c>
      <c r="H77" s="310">
        <f>main!BB138</f>
        <v>0.6999999999999993</v>
      </c>
      <c r="I77" s="308" t="str">
        <f>main!BC138</f>
        <v> </v>
      </c>
      <c r="J77" s="31">
        <f>main!BD138</f>
        <v>0</v>
      </c>
      <c r="K77" s="31">
        <f>main!BE138</f>
        <v>0.6999999999999993</v>
      </c>
      <c r="L77" s="31" t="str">
        <f>main!BF138</f>
        <v> </v>
      </c>
    </row>
    <row r="78" spans="1:12" ht="15">
      <c r="A78" s="134" t="s">
        <v>103</v>
      </c>
      <c r="B78" s="144" t="s">
        <v>277</v>
      </c>
      <c r="C78" s="309">
        <f>main!AW139</f>
        <v>0</v>
      </c>
      <c r="D78" s="309">
        <f>main!AX139</f>
        <v>0</v>
      </c>
      <c r="E78" s="304">
        <f>main!AY139</f>
        <v>30.8</v>
      </c>
      <c r="F78" s="304">
        <f>main!AZ139</f>
        <v>0.1999999999999993</v>
      </c>
      <c r="G78" s="304">
        <f>main!BA139</f>
        <v>30.6</v>
      </c>
      <c r="H78" s="304">
        <f>main!BB139</f>
        <v>30.8</v>
      </c>
      <c r="I78" s="309" t="str">
        <f>main!BC139</f>
        <v> </v>
      </c>
      <c r="J78" s="32">
        <f>main!BD139</f>
        <v>0</v>
      </c>
      <c r="K78" s="32">
        <f>main!BE139</f>
        <v>30.8</v>
      </c>
      <c r="L78" s="32" t="str">
        <f>main!BF139</f>
        <v> </v>
      </c>
    </row>
    <row r="79" spans="1:12" ht="15">
      <c r="A79" s="134" t="s">
        <v>106</v>
      </c>
      <c r="B79" s="144" t="s">
        <v>278</v>
      </c>
      <c r="C79" s="309">
        <f>main!AW140</f>
        <v>0</v>
      </c>
      <c r="D79" s="309">
        <f>main!AX140</f>
        <v>0</v>
      </c>
      <c r="E79" s="304">
        <f>main!AY140</f>
        <v>-30.1</v>
      </c>
      <c r="F79" s="304">
        <f>main!AZ140</f>
        <v>-0.20000000000000284</v>
      </c>
      <c r="G79" s="304">
        <f>main!BA140</f>
        <v>-29.9</v>
      </c>
      <c r="H79" s="304">
        <f>main!BB140</f>
        <v>-30.1</v>
      </c>
      <c r="I79" s="309" t="str">
        <f>main!BC140</f>
        <v> </v>
      </c>
      <c r="J79" s="32">
        <f>main!BD140</f>
        <v>0</v>
      </c>
      <c r="K79" s="32">
        <f>main!BE140</f>
        <v>-30.1</v>
      </c>
      <c r="L79" s="32" t="str">
        <f>main!BF140</f>
        <v> </v>
      </c>
    </row>
    <row r="80" spans="1:12" ht="15.75" customHeight="1" hidden="1">
      <c r="A80" s="152" t="s">
        <v>109</v>
      </c>
      <c r="B80" s="143" t="s">
        <v>107</v>
      </c>
      <c r="C80" s="143"/>
      <c r="D80" s="308">
        <f>main!AX141</f>
        <v>0</v>
      </c>
      <c r="E80" s="308">
        <f>main!AY141</f>
        <v>0</v>
      </c>
      <c r="F80" s="308">
        <f>main!AZ141</f>
        <v>0</v>
      </c>
      <c r="G80" s="308">
        <f>main!BA141</f>
        <v>0</v>
      </c>
      <c r="H80" s="308">
        <f>main!BB141</f>
        <v>0</v>
      </c>
      <c r="I80" s="308" t="str">
        <f>main!BC141</f>
        <v> </v>
      </c>
      <c r="J80" s="33">
        <f>main!BD141</f>
        <v>0</v>
      </c>
      <c r="K80" s="33">
        <f>main!BE141</f>
        <v>0</v>
      </c>
      <c r="L80" s="33" t="str">
        <f>main!BF141</f>
        <v> </v>
      </c>
    </row>
    <row r="81" spans="1:12" ht="15.75" customHeight="1" hidden="1">
      <c r="A81" s="154" t="s">
        <v>111</v>
      </c>
      <c r="B81" s="144" t="s">
        <v>110</v>
      </c>
      <c r="C81" s="144"/>
      <c r="D81" s="311">
        <f>main!AX142</f>
        <v>0</v>
      </c>
      <c r="E81" s="311">
        <f>main!AY142</f>
        <v>0</v>
      </c>
      <c r="F81" s="311">
        <f>main!AZ142</f>
        <v>0</v>
      </c>
      <c r="G81" s="311">
        <f>main!BA142</f>
        <v>0</v>
      </c>
      <c r="H81" s="311">
        <f>main!BB142</f>
        <v>0</v>
      </c>
      <c r="I81" s="311" t="str">
        <f>main!BC142</f>
        <v> </v>
      </c>
      <c r="J81" s="33">
        <f>main!BD142</f>
        <v>0</v>
      </c>
      <c r="K81" s="33">
        <f>main!BE142</f>
        <v>0</v>
      </c>
      <c r="L81" s="33" t="str">
        <f>main!BF142</f>
        <v> </v>
      </c>
    </row>
    <row r="82" spans="1:12" ht="15.75" customHeight="1" hidden="1">
      <c r="A82" s="154" t="s">
        <v>113</v>
      </c>
      <c r="B82" s="144" t="s">
        <v>112</v>
      </c>
      <c r="C82" s="144"/>
      <c r="D82" s="311">
        <f>main!AX143</f>
        <v>0</v>
      </c>
      <c r="E82" s="311">
        <f>main!AY143</f>
        <v>0</v>
      </c>
      <c r="F82" s="311">
        <f>main!AZ143</f>
        <v>0</v>
      </c>
      <c r="G82" s="311">
        <f>main!BA143</f>
        <v>0</v>
      </c>
      <c r="H82" s="311">
        <f>main!BB143</f>
        <v>0</v>
      </c>
      <c r="I82" s="311" t="str">
        <f>main!BC143</f>
        <v> </v>
      </c>
      <c r="J82" s="33">
        <f>main!BD143</f>
        <v>0</v>
      </c>
      <c r="K82" s="33">
        <f>main!BE143</f>
        <v>0</v>
      </c>
      <c r="L82" s="33" t="str">
        <f>main!BF143</f>
        <v> </v>
      </c>
    </row>
    <row r="83" spans="1:12" ht="15.75" customHeight="1" hidden="1">
      <c r="A83" s="152" t="s">
        <v>116</v>
      </c>
      <c r="B83" s="143" t="s">
        <v>108</v>
      </c>
      <c r="C83" s="143"/>
      <c r="D83" s="308">
        <f>main!AX144</f>
        <v>0</v>
      </c>
      <c r="E83" s="308">
        <f>main!AY144</f>
        <v>0</v>
      </c>
      <c r="F83" s="308">
        <f>main!AZ144</f>
        <v>0</v>
      </c>
      <c r="G83" s="308">
        <f>main!BA144</f>
        <v>0</v>
      </c>
      <c r="H83" s="308">
        <f>main!BB144</f>
        <v>0</v>
      </c>
      <c r="I83" s="308" t="str">
        <f>main!BC144</f>
        <v> </v>
      </c>
      <c r="J83" s="33">
        <f>main!BD144</f>
        <v>0</v>
      </c>
      <c r="K83" s="33">
        <f>main!BE144</f>
        <v>0</v>
      </c>
      <c r="L83" s="33" t="str">
        <f>main!BF144</f>
        <v> </v>
      </c>
    </row>
    <row r="84" spans="1:12" ht="15.75" customHeight="1" hidden="1">
      <c r="A84" s="134" t="s">
        <v>114</v>
      </c>
      <c r="B84" s="144" t="s">
        <v>115</v>
      </c>
      <c r="C84" s="144"/>
      <c r="D84" s="309">
        <f>main!AX145</f>
        <v>0</v>
      </c>
      <c r="E84" s="309">
        <f>main!AY145</f>
        <v>0</v>
      </c>
      <c r="F84" s="309">
        <f>main!AZ145</f>
        <v>0</v>
      </c>
      <c r="G84" s="309">
        <f>main!BA145</f>
        <v>0</v>
      </c>
      <c r="H84" s="309">
        <f>main!BB145</f>
        <v>0</v>
      </c>
      <c r="I84" s="309" t="str">
        <f>main!BC145</f>
        <v> </v>
      </c>
      <c r="J84" s="33">
        <f>main!BD145</f>
        <v>0</v>
      </c>
      <c r="K84" s="33">
        <f>main!BE145</f>
        <v>0</v>
      </c>
      <c r="L84" s="33" t="str">
        <f>main!BF145</f>
        <v> </v>
      </c>
    </row>
    <row r="85" spans="1:12" ht="15.75" customHeight="1" hidden="1">
      <c r="A85" s="134" t="s">
        <v>118</v>
      </c>
      <c r="B85" s="144" t="s">
        <v>117</v>
      </c>
      <c r="C85" s="144"/>
      <c r="D85" s="309">
        <f>main!AX146</f>
        <v>0</v>
      </c>
      <c r="E85" s="309">
        <f>main!AY146</f>
        <v>0</v>
      </c>
      <c r="F85" s="309">
        <f>main!AZ146</f>
        <v>0</v>
      </c>
      <c r="G85" s="309">
        <f>main!BA146</f>
        <v>0</v>
      </c>
      <c r="H85" s="309">
        <f>main!BB146</f>
        <v>0</v>
      </c>
      <c r="I85" s="309" t="str">
        <f>main!BC146</f>
        <v> </v>
      </c>
      <c r="J85" s="33">
        <f>main!BD146</f>
        <v>0</v>
      </c>
      <c r="K85" s="33">
        <f>main!BE146</f>
        <v>0</v>
      </c>
      <c r="L85" s="33" t="str">
        <f>main!BF146</f>
        <v> </v>
      </c>
    </row>
    <row r="86" spans="1:12" ht="30" customHeight="1" hidden="1">
      <c r="A86" s="134" t="s">
        <v>119</v>
      </c>
      <c r="B86" s="144" t="s">
        <v>120</v>
      </c>
      <c r="C86" s="144"/>
      <c r="D86" s="309">
        <f>main!AX147</f>
        <v>0</v>
      </c>
      <c r="E86" s="309">
        <f>main!AY147</f>
        <v>0</v>
      </c>
      <c r="F86" s="309">
        <f>main!AZ147</f>
        <v>0</v>
      </c>
      <c r="G86" s="309">
        <f>main!BA147</f>
        <v>0</v>
      </c>
      <c r="H86" s="309">
        <f>main!BB147</f>
        <v>0</v>
      </c>
      <c r="I86" s="309" t="str">
        <f>main!BC147</f>
        <v> </v>
      </c>
      <c r="J86" s="33">
        <f>main!BD147</f>
        <v>0</v>
      </c>
      <c r="K86" s="33">
        <f>main!BE147</f>
        <v>0</v>
      </c>
      <c r="L86" s="33" t="str">
        <f>main!BF147</f>
        <v> </v>
      </c>
    </row>
    <row r="87" spans="1:12" ht="30" customHeight="1" hidden="1">
      <c r="A87" s="134" t="s">
        <v>122</v>
      </c>
      <c r="B87" s="229" t="s">
        <v>121</v>
      </c>
      <c r="C87" s="229"/>
      <c r="D87" s="309">
        <f>main!AX148</f>
        <v>0</v>
      </c>
      <c r="E87" s="309">
        <f>main!AY148</f>
        <v>0</v>
      </c>
      <c r="F87" s="309">
        <f>main!AZ148</f>
        <v>0</v>
      </c>
      <c r="G87" s="309">
        <f>main!BA148</f>
        <v>0</v>
      </c>
      <c r="H87" s="309">
        <f>main!BB148</f>
        <v>0</v>
      </c>
      <c r="I87" s="309" t="str">
        <f>main!BC148</f>
        <v> </v>
      </c>
      <c r="J87" s="33">
        <f>main!BD148</f>
        <v>0</v>
      </c>
      <c r="K87" s="33">
        <f>main!BE148</f>
        <v>0</v>
      </c>
      <c r="L87" s="33" t="str">
        <f>main!BF148</f>
        <v> </v>
      </c>
    </row>
    <row r="88" spans="1:12" ht="18" customHeight="1" hidden="1">
      <c r="A88" s="155" t="s">
        <v>127</v>
      </c>
      <c r="B88" s="142" t="s">
        <v>123</v>
      </c>
      <c r="C88" s="142"/>
      <c r="D88" s="312">
        <f>main!AX149</f>
        <v>0</v>
      </c>
      <c r="E88" s="312">
        <f>main!AY149</f>
        <v>0</v>
      </c>
      <c r="F88" s="312">
        <f>main!AZ149</f>
        <v>0</v>
      </c>
      <c r="G88" s="312">
        <f>main!BA149</f>
        <v>0</v>
      </c>
      <c r="H88" s="312">
        <f>main!BB149</f>
        <v>0</v>
      </c>
      <c r="I88" s="312" t="str">
        <f>main!BC149</f>
        <v> </v>
      </c>
      <c r="J88" s="33">
        <f>main!BD149</f>
        <v>0</v>
      </c>
      <c r="K88" s="33">
        <f>main!BE149</f>
        <v>0</v>
      </c>
      <c r="L88" s="33" t="str">
        <f>main!BF149</f>
        <v> </v>
      </c>
    </row>
    <row r="89" spans="1:12" ht="15.75" customHeight="1" hidden="1">
      <c r="A89" s="134" t="s">
        <v>124</v>
      </c>
      <c r="B89" s="144" t="s">
        <v>125</v>
      </c>
      <c r="C89" s="144"/>
      <c r="D89" s="309">
        <f>main!AX150</f>
        <v>0</v>
      </c>
      <c r="E89" s="309">
        <f>main!AY150</f>
        <v>0</v>
      </c>
      <c r="F89" s="309">
        <f>main!AZ150</f>
        <v>0</v>
      </c>
      <c r="G89" s="309">
        <f>main!BA150</f>
        <v>0</v>
      </c>
      <c r="H89" s="309">
        <f>main!BB150</f>
        <v>0</v>
      </c>
      <c r="I89" s="309" t="str">
        <f>main!BC150</f>
        <v> </v>
      </c>
      <c r="J89" s="33">
        <f>main!BD150</f>
        <v>0</v>
      </c>
      <c r="K89" s="33">
        <f>main!BE150</f>
        <v>0</v>
      </c>
      <c r="L89" s="33" t="str">
        <f>main!BF150</f>
        <v> </v>
      </c>
    </row>
    <row r="90" spans="1:12" ht="15.75" customHeight="1" hidden="1">
      <c r="A90" s="134" t="s">
        <v>126</v>
      </c>
      <c r="B90" s="144" t="s">
        <v>128</v>
      </c>
      <c r="C90" s="144"/>
      <c r="D90" s="309">
        <f>main!AX151</f>
        <v>0</v>
      </c>
      <c r="E90" s="309">
        <f>main!AY151</f>
        <v>0</v>
      </c>
      <c r="F90" s="309">
        <f>main!AZ151</f>
        <v>0</v>
      </c>
      <c r="G90" s="309">
        <f>main!BA151</f>
        <v>0</v>
      </c>
      <c r="H90" s="309">
        <f>main!BB151</f>
        <v>0</v>
      </c>
      <c r="I90" s="309" t="str">
        <f>main!BC151</f>
        <v> </v>
      </c>
      <c r="J90" s="33">
        <f>main!BD151</f>
        <v>0</v>
      </c>
      <c r="K90" s="33">
        <f>main!BE151</f>
        <v>0</v>
      </c>
      <c r="L90" s="33" t="str">
        <f>main!BF151</f>
        <v> </v>
      </c>
    </row>
    <row r="91" spans="1:12" ht="15.75" customHeight="1" hidden="1">
      <c r="A91" s="155" t="s">
        <v>132</v>
      </c>
      <c r="B91" s="142" t="s">
        <v>130</v>
      </c>
      <c r="C91" s="142"/>
      <c r="D91" s="312">
        <f>main!AX152</f>
        <v>0</v>
      </c>
      <c r="E91" s="312">
        <f>main!AY152</f>
        <v>0</v>
      </c>
      <c r="F91" s="312">
        <f>main!AZ152</f>
        <v>0</v>
      </c>
      <c r="G91" s="312">
        <f>main!BA152</f>
        <v>0</v>
      </c>
      <c r="H91" s="312">
        <f>main!BB152</f>
        <v>0</v>
      </c>
      <c r="I91" s="312" t="str">
        <f>main!BC152</f>
        <v> </v>
      </c>
      <c r="J91" s="33">
        <f>main!BD152</f>
        <v>0</v>
      </c>
      <c r="K91" s="33">
        <f>main!BE152</f>
        <v>0</v>
      </c>
      <c r="L91" s="33" t="str">
        <f>main!BF152</f>
        <v> </v>
      </c>
    </row>
    <row r="92" spans="1:12" ht="17.25" customHeight="1" hidden="1">
      <c r="A92" s="134" t="s">
        <v>129</v>
      </c>
      <c r="B92" s="144" t="s">
        <v>131</v>
      </c>
      <c r="C92" s="144"/>
      <c r="D92" s="309">
        <f>main!AX153</f>
        <v>0</v>
      </c>
      <c r="E92" s="309">
        <f>main!AY153</f>
        <v>0</v>
      </c>
      <c r="F92" s="309">
        <f>main!AZ153</f>
        <v>0</v>
      </c>
      <c r="G92" s="309">
        <f>main!BA153</f>
        <v>0</v>
      </c>
      <c r="H92" s="309">
        <f>main!BB153</f>
        <v>0</v>
      </c>
      <c r="I92" s="309" t="str">
        <f>main!BC153</f>
        <v> </v>
      </c>
      <c r="J92" s="33">
        <f>main!BD153</f>
        <v>0</v>
      </c>
      <c r="K92" s="33">
        <f>main!BE153</f>
        <v>0</v>
      </c>
      <c r="L92" s="33" t="str">
        <f>main!BF153</f>
        <v> </v>
      </c>
    </row>
    <row r="93" spans="1:12" ht="30" customHeight="1" hidden="1">
      <c r="A93" s="134" t="s">
        <v>133</v>
      </c>
      <c r="B93" s="144" t="s">
        <v>134</v>
      </c>
      <c r="C93" s="144"/>
      <c r="D93" s="363">
        <f>main!AX154</f>
        <v>0</v>
      </c>
      <c r="E93" s="363">
        <f>main!AY154</f>
        <v>0</v>
      </c>
      <c r="F93" s="363">
        <f>main!AZ154</f>
        <v>0</v>
      </c>
      <c r="G93" s="363">
        <f>main!BA154</f>
        <v>0</v>
      </c>
      <c r="H93" s="309">
        <f>main!BB154</f>
        <v>0</v>
      </c>
      <c r="I93" s="309" t="str">
        <f>main!BC154</f>
        <v> </v>
      </c>
      <c r="J93" s="33">
        <f>main!BD154</f>
        <v>0</v>
      </c>
      <c r="K93" s="33">
        <f>main!BE154</f>
        <v>0</v>
      </c>
      <c r="L93" s="33" t="str">
        <f>main!BF154</f>
        <v> </v>
      </c>
    </row>
    <row r="94" spans="1:12" ht="30" customHeight="1" hidden="1">
      <c r="A94" s="134" t="s">
        <v>135</v>
      </c>
      <c r="B94" s="144" t="s">
        <v>136</v>
      </c>
      <c r="C94" s="144"/>
      <c r="D94" s="309">
        <f>main!AX155</f>
        <v>0</v>
      </c>
      <c r="E94" s="309">
        <f>main!AY155</f>
        <v>0</v>
      </c>
      <c r="F94" s="309">
        <f>main!AZ155</f>
        <v>0</v>
      </c>
      <c r="G94" s="309">
        <f>main!BA155</f>
        <v>0</v>
      </c>
      <c r="H94" s="309">
        <f>main!BB155</f>
        <v>0</v>
      </c>
      <c r="I94" s="309" t="str">
        <f>main!BC155</f>
        <v> </v>
      </c>
      <c r="J94" s="33">
        <f>main!BD155</f>
        <v>0</v>
      </c>
      <c r="K94" s="33">
        <f>main!BE155</f>
        <v>0</v>
      </c>
      <c r="L94" s="33" t="str">
        <f>main!BF155</f>
        <v> </v>
      </c>
    </row>
    <row r="95" spans="1:12" ht="31.5">
      <c r="A95" s="155" t="s">
        <v>140</v>
      </c>
      <c r="B95" s="143" t="s">
        <v>138</v>
      </c>
      <c r="C95" s="312">
        <f>main!AW156</f>
        <v>11.8</v>
      </c>
      <c r="D95" s="312">
        <f>main!AX156</f>
        <v>13.8</v>
      </c>
      <c r="E95" s="312">
        <f>main!AY156</f>
        <v>6.9</v>
      </c>
      <c r="F95" s="312">
        <f>main!AZ156</f>
        <v>6.9</v>
      </c>
      <c r="G95" s="312">
        <f>main!BA156</f>
        <v>0</v>
      </c>
      <c r="H95" s="312">
        <f>main!BB156</f>
        <v>-6.9</v>
      </c>
      <c r="I95" s="312">
        <f>main!BC156</f>
        <v>50</v>
      </c>
      <c r="J95" s="33">
        <f>main!BD156</f>
        <v>0</v>
      </c>
      <c r="K95" s="33">
        <f>main!BE156</f>
        <v>6.9</v>
      </c>
      <c r="L95" s="33" t="str">
        <f>main!BF156</f>
        <v> </v>
      </c>
    </row>
    <row r="96" spans="1:12" ht="15.75">
      <c r="A96" s="134" t="s">
        <v>137</v>
      </c>
      <c r="B96" s="144" t="s">
        <v>139</v>
      </c>
      <c r="C96" s="309">
        <f>main!AW157</f>
        <v>11.8</v>
      </c>
      <c r="D96" s="309">
        <f>main!AX157</f>
        <v>13.8</v>
      </c>
      <c r="E96" s="309">
        <f>main!AY157</f>
        <v>6.9</v>
      </c>
      <c r="F96" s="309">
        <f>main!AZ157</f>
        <v>6.9</v>
      </c>
      <c r="G96" s="309">
        <f>main!BA157</f>
        <v>0</v>
      </c>
      <c r="H96" s="309">
        <f>main!BB157</f>
        <v>-6.9</v>
      </c>
      <c r="I96" s="309">
        <f>main!BC157</f>
        <v>50</v>
      </c>
      <c r="J96" s="33">
        <f>main!BD157</f>
        <v>0</v>
      </c>
      <c r="K96" s="33">
        <f>main!BE157</f>
        <v>6.9</v>
      </c>
      <c r="L96" s="33" t="str">
        <f>main!BF157</f>
        <v> </v>
      </c>
    </row>
    <row r="97" spans="1:12" ht="15.75" customHeight="1" hidden="1">
      <c r="A97" s="134" t="s">
        <v>141</v>
      </c>
      <c r="B97" s="144" t="s">
        <v>142</v>
      </c>
      <c r="C97" s="144"/>
      <c r="D97" s="309">
        <f>main!AX158</f>
        <v>0</v>
      </c>
      <c r="E97" s="309">
        <f>main!AY158</f>
        <v>0</v>
      </c>
      <c r="F97" s="309">
        <f>main!AZ158</f>
        <v>0</v>
      </c>
      <c r="G97" s="309">
        <f>main!BA158</f>
        <v>0</v>
      </c>
      <c r="H97" s="309">
        <f>main!BB158</f>
        <v>0</v>
      </c>
      <c r="I97" s="309" t="str">
        <f>main!BC158</f>
        <v> </v>
      </c>
      <c r="J97" s="33">
        <f>main!BD158</f>
        <v>0</v>
      </c>
      <c r="K97" s="33">
        <f>main!BE158</f>
        <v>0</v>
      </c>
      <c r="L97" s="33" t="str">
        <f>main!BF158</f>
        <v> </v>
      </c>
    </row>
    <row r="98" spans="1:12" ht="15.75" customHeight="1" hidden="1">
      <c r="A98" s="93" t="s">
        <v>144</v>
      </c>
      <c r="B98" s="142" t="s">
        <v>145</v>
      </c>
      <c r="C98" s="142"/>
      <c r="D98" s="313">
        <f>main!AX159</f>
        <v>0</v>
      </c>
      <c r="E98" s="313">
        <f>main!AY159</f>
        <v>0</v>
      </c>
      <c r="F98" s="313">
        <f>main!AZ159</f>
        <v>0</v>
      </c>
      <c r="G98" s="313">
        <f>main!BA159</f>
        <v>0</v>
      </c>
      <c r="H98" s="313">
        <f>main!BB159</f>
        <v>0</v>
      </c>
      <c r="I98" s="313" t="str">
        <f>main!BC159</f>
        <v> </v>
      </c>
      <c r="J98" s="33">
        <f>main!BD159</f>
        <v>0</v>
      </c>
      <c r="K98" s="33">
        <f>main!BE159</f>
        <v>0</v>
      </c>
      <c r="L98" s="33" t="str">
        <f>main!BF159</f>
        <v> </v>
      </c>
    </row>
    <row r="99" spans="1:12" ht="15.75" customHeight="1" hidden="1">
      <c r="A99" s="134" t="s">
        <v>143</v>
      </c>
      <c r="B99" s="144" t="s">
        <v>146</v>
      </c>
      <c r="C99" s="144"/>
      <c r="D99" s="309">
        <f>main!AX160</f>
        <v>0</v>
      </c>
      <c r="E99" s="309">
        <f>main!AY160</f>
        <v>0</v>
      </c>
      <c r="F99" s="309">
        <f>main!AZ160</f>
        <v>0</v>
      </c>
      <c r="G99" s="309">
        <f>main!BA160</f>
        <v>0</v>
      </c>
      <c r="H99" s="309">
        <f>main!BB160</f>
        <v>0</v>
      </c>
      <c r="I99" s="309" t="str">
        <f>main!BC160</f>
        <v> </v>
      </c>
      <c r="J99" s="33">
        <f>main!BD160</f>
        <v>0</v>
      </c>
      <c r="K99" s="33">
        <f>main!BE160</f>
        <v>0</v>
      </c>
      <c r="L99" s="33" t="str">
        <f>main!BF160</f>
        <v> </v>
      </c>
    </row>
    <row r="100" spans="1:12" ht="15.75" customHeight="1" hidden="1">
      <c r="A100" s="134" t="s">
        <v>147</v>
      </c>
      <c r="B100" s="144" t="s">
        <v>148</v>
      </c>
      <c r="C100" s="144"/>
      <c r="D100" s="309">
        <f>main!AX161</f>
        <v>0</v>
      </c>
      <c r="E100" s="309">
        <f>main!AY161</f>
        <v>0</v>
      </c>
      <c r="F100" s="309">
        <f>main!AZ161</f>
        <v>0</v>
      </c>
      <c r="G100" s="309">
        <f>main!BA161</f>
        <v>0</v>
      </c>
      <c r="H100" s="309">
        <f>main!BB161</f>
        <v>0</v>
      </c>
      <c r="I100" s="309" t="str">
        <f>main!BC161</f>
        <v> </v>
      </c>
      <c r="J100" s="33">
        <f>main!BD161</f>
        <v>0</v>
      </c>
      <c r="K100" s="33">
        <f>main!BE161</f>
        <v>0</v>
      </c>
      <c r="L100" s="33" t="str">
        <f>main!BF161</f>
        <v> </v>
      </c>
    </row>
    <row r="101" spans="1:12" ht="15.75" customHeight="1" hidden="1">
      <c r="A101" s="134" t="s">
        <v>150</v>
      </c>
      <c r="B101" s="144" t="s">
        <v>149</v>
      </c>
      <c r="C101" s="144"/>
      <c r="D101" s="309">
        <f>main!AX162</f>
        <v>0</v>
      </c>
      <c r="E101" s="309">
        <f>main!AY162</f>
        <v>0</v>
      </c>
      <c r="F101" s="309">
        <f>main!AZ162</f>
        <v>0</v>
      </c>
      <c r="G101" s="309">
        <f>main!BA162</f>
        <v>0</v>
      </c>
      <c r="H101" s="309">
        <f>main!BB162</f>
        <v>0</v>
      </c>
      <c r="I101" s="309" t="str">
        <f>main!BC162</f>
        <v> </v>
      </c>
      <c r="J101" s="33">
        <f>main!BD162</f>
        <v>0</v>
      </c>
      <c r="K101" s="33">
        <f>main!BE162</f>
        <v>0</v>
      </c>
      <c r="L101" s="33" t="str">
        <f>main!BF162</f>
        <v> </v>
      </c>
    </row>
    <row r="102" spans="1:12" ht="15.75" customHeight="1" hidden="1">
      <c r="A102" s="134" t="s">
        <v>151</v>
      </c>
      <c r="B102" s="144" t="s">
        <v>152</v>
      </c>
      <c r="C102" s="144"/>
      <c r="D102" s="309">
        <f>main!AX163</f>
        <v>0</v>
      </c>
      <c r="E102" s="309">
        <f>main!AY163</f>
        <v>0</v>
      </c>
      <c r="F102" s="309">
        <f>main!AZ163</f>
        <v>0</v>
      </c>
      <c r="G102" s="309">
        <f>main!BA163</f>
        <v>0</v>
      </c>
      <c r="H102" s="309">
        <f>main!BB163</f>
        <v>0</v>
      </c>
      <c r="I102" s="309" t="str">
        <f>main!BC163</f>
        <v> </v>
      </c>
      <c r="J102" s="33">
        <f>main!BD163</f>
        <v>0</v>
      </c>
      <c r="K102" s="33">
        <f>main!BE163</f>
        <v>0</v>
      </c>
      <c r="L102" s="33" t="str">
        <f>main!BF163</f>
        <v> </v>
      </c>
    </row>
    <row r="103" spans="1:12" ht="15.75" customHeight="1" hidden="1">
      <c r="A103" s="93" t="s">
        <v>155</v>
      </c>
      <c r="B103" s="142" t="s">
        <v>153</v>
      </c>
      <c r="C103" s="142"/>
      <c r="D103" s="313">
        <f>main!AX164</f>
        <v>0</v>
      </c>
      <c r="E103" s="313">
        <f>main!AY164</f>
        <v>0</v>
      </c>
      <c r="F103" s="313">
        <f>main!AZ164</f>
        <v>0</v>
      </c>
      <c r="G103" s="313">
        <f>main!BA164</f>
        <v>0</v>
      </c>
      <c r="H103" s="313">
        <f>main!BB164</f>
        <v>0</v>
      </c>
      <c r="I103" s="313" t="str">
        <f>main!BC164</f>
        <v> </v>
      </c>
      <c r="J103" s="33">
        <f>main!BD164</f>
        <v>0</v>
      </c>
      <c r="K103" s="33">
        <f>main!BE164</f>
        <v>0</v>
      </c>
      <c r="L103" s="33" t="str">
        <f>main!BF164</f>
        <v> </v>
      </c>
    </row>
    <row r="104" spans="1:12" ht="15.75" customHeight="1" hidden="1">
      <c r="A104" s="134" t="s">
        <v>154</v>
      </c>
      <c r="B104" s="144" t="s">
        <v>156</v>
      </c>
      <c r="C104" s="144"/>
      <c r="D104" s="309">
        <f>main!AX165</f>
        <v>0</v>
      </c>
      <c r="E104" s="309">
        <f>main!AY165</f>
        <v>0</v>
      </c>
      <c r="F104" s="309">
        <f>main!AZ165</f>
        <v>0</v>
      </c>
      <c r="G104" s="309">
        <f>main!BA165</f>
        <v>0</v>
      </c>
      <c r="H104" s="309">
        <f>main!BB165</f>
        <v>0</v>
      </c>
      <c r="I104" s="309" t="str">
        <f>main!BC165</f>
        <v> </v>
      </c>
      <c r="J104" s="33">
        <f>main!BD165</f>
        <v>0</v>
      </c>
      <c r="K104" s="33">
        <f>main!BE165</f>
        <v>0</v>
      </c>
      <c r="L104" s="33" t="str">
        <f>main!BF165</f>
        <v> </v>
      </c>
    </row>
    <row r="105" spans="1:12" ht="17.25">
      <c r="A105" s="318" t="s">
        <v>157</v>
      </c>
      <c r="B105" s="319" t="s">
        <v>102</v>
      </c>
      <c r="C105" s="341">
        <f>main!AW166</f>
        <v>44.699999999999996</v>
      </c>
      <c r="D105" s="341">
        <f>main!AX166</f>
        <v>53.399999999999984</v>
      </c>
      <c r="E105" s="341">
        <f>main!AY166</f>
        <v>-341.7</v>
      </c>
      <c r="F105" s="341">
        <f>main!AZ166</f>
        <v>-396.9</v>
      </c>
      <c r="G105" s="341">
        <f>main!BA166</f>
        <v>55.2</v>
      </c>
      <c r="H105" s="341">
        <f>main!BB166</f>
        <v>-395.09999999999997</v>
      </c>
      <c r="I105" s="341" t="str">
        <f>main!BC166</f>
        <v>&lt;0</v>
      </c>
      <c r="J105" s="30">
        <f>main!BD166</f>
        <v>0</v>
      </c>
      <c r="K105" s="30">
        <f>main!BE166</f>
        <v>-341.7</v>
      </c>
      <c r="L105" s="30" t="str">
        <f>main!BF166</f>
        <v> </v>
      </c>
    </row>
    <row r="106" spans="1:12" ht="15.75">
      <c r="A106" s="152" t="s">
        <v>159</v>
      </c>
      <c r="B106" s="142" t="s">
        <v>160</v>
      </c>
      <c r="C106" s="308">
        <f>main!AW167</f>
        <v>0</v>
      </c>
      <c r="D106" s="308">
        <f>main!AX167</f>
        <v>0</v>
      </c>
      <c r="E106" s="308">
        <f>main!AY167</f>
        <v>0</v>
      </c>
      <c r="F106" s="308">
        <f>main!AZ167</f>
        <v>0</v>
      </c>
      <c r="G106" s="308">
        <f>main!BA167</f>
        <v>0</v>
      </c>
      <c r="H106" s="308">
        <f>main!BB167</f>
        <v>0</v>
      </c>
      <c r="I106" s="308" t="str">
        <f>main!BC167</f>
        <v> </v>
      </c>
      <c r="J106" s="31">
        <f>main!BD167</f>
        <v>0</v>
      </c>
      <c r="K106" s="31">
        <f>main!BE167</f>
        <v>0</v>
      </c>
      <c r="L106" s="31" t="str">
        <f>main!BF167</f>
        <v> </v>
      </c>
    </row>
    <row r="107" spans="1:12" ht="15" hidden="1">
      <c r="A107" s="134" t="s">
        <v>158</v>
      </c>
      <c r="B107" s="144" t="s">
        <v>161</v>
      </c>
      <c r="C107" s="144"/>
      <c r="D107" s="309">
        <f>main!AX168</f>
        <v>0</v>
      </c>
      <c r="E107" s="309">
        <f>main!AY168</f>
        <v>0</v>
      </c>
      <c r="F107" s="309">
        <f>main!AZ168</f>
        <v>0</v>
      </c>
      <c r="G107" s="309">
        <f>main!BA168</f>
        <v>0</v>
      </c>
      <c r="H107" s="309">
        <f>main!BB168</f>
        <v>0</v>
      </c>
      <c r="I107" s="309" t="str">
        <f>main!BC168</f>
        <v> </v>
      </c>
      <c r="J107" s="32">
        <f>main!BD168</f>
        <v>0</v>
      </c>
      <c r="K107" s="32">
        <f>main!BE168</f>
        <v>0</v>
      </c>
      <c r="L107" s="32" t="str">
        <f>main!BF168</f>
        <v> </v>
      </c>
    </row>
    <row r="108" spans="1:12" ht="15" hidden="1">
      <c r="A108" s="134" t="s">
        <v>97</v>
      </c>
      <c r="B108" s="144" t="s">
        <v>162</v>
      </c>
      <c r="C108" s="144"/>
      <c r="D108" s="309">
        <f>main!AX169</f>
        <v>0</v>
      </c>
      <c r="E108" s="309">
        <f>main!AY169</f>
        <v>0</v>
      </c>
      <c r="F108" s="309">
        <f>main!AZ169</f>
        <v>0</v>
      </c>
      <c r="G108" s="309">
        <f>main!BA169</f>
        <v>0</v>
      </c>
      <c r="H108" s="309">
        <f>main!BB169</f>
        <v>0</v>
      </c>
      <c r="I108" s="309" t="str">
        <f>main!BC169</f>
        <v> </v>
      </c>
      <c r="J108" s="32">
        <f>main!BD169</f>
        <v>0</v>
      </c>
      <c r="K108" s="32">
        <f>main!BE169</f>
        <v>0</v>
      </c>
      <c r="L108" s="32" t="str">
        <f>main!BF169</f>
        <v> </v>
      </c>
    </row>
    <row r="109" spans="1:12" ht="15">
      <c r="A109" s="134" t="s">
        <v>163</v>
      </c>
      <c r="B109" s="144" t="s">
        <v>164</v>
      </c>
      <c r="C109" s="309">
        <f>main!AW170</f>
        <v>0</v>
      </c>
      <c r="D109" s="309">
        <f>main!AX170</f>
        <v>0</v>
      </c>
      <c r="E109" s="309">
        <f>main!AY170</f>
        <v>0</v>
      </c>
      <c r="F109" s="309">
        <f>main!AZ170</f>
        <v>0</v>
      </c>
      <c r="G109" s="309">
        <f>main!BA170</f>
        <v>0</v>
      </c>
      <c r="H109" s="309">
        <f>main!BB170</f>
        <v>0</v>
      </c>
      <c r="I109" s="309" t="str">
        <f>main!BC170</f>
        <v> </v>
      </c>
      <c r="J109" s="32">
        <f>main!BD170</f>
        <v>0</v>
      </c>
      <c r="K109" s="32">
        <f>main!BE170</f>
        <v>0</v>
      </c>
      <c r="L109" s="32" t="str">
        <f>main!BF170</f>
        <v> </v>
      </c>
    </row>
    <row r="110" spans="1:12" ht="15.75" hidden="1">
      <c r="A110" s="156" t="s">
        <v>167</v>
      </c>
      <c r="B110" s="142" t="s">
        <v>165</v>
      </c>
      <c r="C110" s="142"/>
      <c r="D110" s="314">
        <f>main!AX171</f>
        <v>0</v>
      </c>
      <c r="E110" s="314">
        <f>main!AY171</f>
        <v>0</v>
      </c>
      <c r="F110" s="314">
        <f>main!AZ171</f>
        <v>0</v>
      </c>
      <c r="G110" s="314">
        <f>main!BA171</f>
        <v>0</v>
      </c>
      <c r="H110" s="314">
        <f>main!BB171</f>
        <v>0</v>
      </c>
      <c r="I110" s="314" t="str">
        <f>main!BC171</f>
        <v> </v>
      </c>
      <c r="J110" s="32">
        <f>main!BD171</f>
        <v>0</v>
      </c>
      <c r="K110" s="32">
        <f>main!BE171</f>
        <v>0</v>
      </c>
      <c r="L110" s="32" t="str">
        <f>main!BF171</f>
        <v> </v>
      </c>
    </row>
    <row r="111" spans="1:12" ht="15" hidden="1">
      <c r="A111" s="134" t="s">
        <v>166</v>
      </c>
      <c r="B111" s="144" t="s">
        <v>168</v>
      </c>
      <c r="C111" s="144"/>
      <c r="D111" s="309">
        <f>main!AX172</f>
        <v>0</v>
      </c>
      <c r="E111" s="309">
        <f>main!AY172</f>
        <v>0</v>
      </c>
      <c r="F111" s="309">
        <f>main!AZ172</f>
        <v>0</v>
      </c>
      <c r="G111" s="309">
        <f>main!BA172</f>
        <v>0</v>
      </c>
      <c r="H111" s="309">
        <f>main!BB172</f>
        <v>0</v>
      </c>
      <c r="I111" s="309" t="str">
        <f>main!BC172</f>
        <v> </v>
      </c>
      <c r="J111" s="32">
        <f>main!BD172</f>
        <v>0</v>
      </c>
      <c r="K111" s="32">
        <f>main!BE172</f>
        <v>0</v>
      </c>
      <c r="L111" s="32" t="str">
        <f>main!BF172</f>
        <v> </v>
      </c>
    </row>
    <row r="112" spans="1:12" ht="15" hidden="1">
      <c r="A112" s="134" t="s">
        <v>169</v>
      </c>
      <c r="B112" s="144" t="s">
        <v>170</v>
      </c>
      <c r="C112" s="144"/>
      <c r="D112" s="309">
        <f>main!AX174</f>
        <v>0</v>
      </c>
      <c r="E112" s="309">
        <f>main!AY174</f>
        <v>0</v>
      </c>
      <c r="F112" s="309">
        <f>main!AZ174</f>
        <v>0</v>
      </c>
      <c r="G112" s="309">
        <f>main!BA174</f>
        <v>0</v>
      </c>
      <c r="H112" s="309">
        <f>main!BB174</f>
        <v>0</v>
      </c>
      <c r="I112" s="309" t="str">
        <f>main!BC174</f>
        <v> </v>
      </c>
      <c r="J112" s="32">
        <f>main!BD174</f>
        <v>0</v>
      </c>
      <c r="K112" s="32">
        <f>main!BE174</f>
        <v>0</v>
      </c>
      <c r="L112" s="32" t="str">
        <f>main!BF174</f>
        <v> </v>
      </c>
    </row>
    <row r="113" spans="1:12" ht="30" hidden="1">
      <c r="A113" s="134" t="s">
        <v>173</v>
      </c>
      <c r="B113" s="144" t="s">
        <v>171</v>
      </c>
      <c r="C113" s="144"/>
      <c r="D113" s="309">
        <f>main!AX176</f>
        <v>0</v>
      </c>
      <c r="E113" s="309">
        <f>main!AY176</f>
        <v>0</v>
      </c>
      <c r="F113" s="309">
        <f>main!AZ176</f>
        <v>0</v>
      </c>
      <c r="G113" s="309">
        <f>main!BA176</f>
        <v>0</v>
      </c>
      <c r="H113" s="309">
        <f>main!BB176</f>
        <v>0</v>
      </c>
      <c r="I113" s="309" t="str">
        <f>main!BC176</f>
        <v> </v>
      </c>
      <c r="J113" s="32">
        <f>main!BD176</f>
        <v>0</v>
      </c>
      <c r="K113" s="32">
        <f>main!BE176</f>
        <v>0</v>
      </c>
      <c r="L113" s="32" t="str">
        <f>main!BF176</f>
        <v> </v>
      </c>
    </row>
    <row r="114" spans="1:12" ht="30" hidden="1">
      <c r="A114" s="134" t="s">
        <v>174</v>
      </c>
      <c r="B114" s="144" t="s">
        <v>172</v>
      </c>
      <c r="C114" s="144"/>
      <c r="D114" s="309">
        <f>main!AX177</f>
        <v>0</v>
      </c>
      <c r="E114" s="309">
        <f>main!AY177</f>
        <v>0</v>
      </c>
      <c r="F114" s="309">
        <f>main!AZ177</f>
        <v>0</v>
      </c>
      <c r="G114" s="309">
        <f>main!BA177</f>
        <v>0</v>
      </c>
      <c r="H114" s="309">
        <f>main!BB177</f>
        <v>0</v>
      </c>
      <c r="I114" s="309" t="str">
        <f>main!BC177</f>
        <v> </v>
      </c>
      <c r="J114" s="32">
        <f>main!BD177</f>
        <v>0</v>
      </c>
      <c r="K114" s="32">
        <f>main!BE177</f>
        <v>0</v>
      </c>
      <c r="L114" s="32" t="str">
        <f>main!BF177</f>
        <v> </v>
      </c>
    </row>
    <row r="115" spans="1:12" s="29" customFormat="1" ht="28.5">
      <c r="A115" s="156" t="s">
        <v>178</v>
      </c>
      <c r="B115" s="143" t="s">
        <v>176</v>
      </c>
      <c r="C115" s="314">
        <f>main!AW178</f>
        <v>38</v>
      </c>
      <c r="D115" s="314">
        <f>main!AX178</f>
        <v>46.9</v>
      </c>
      <c r="E115" s="314">
        <f>main!AY178</f>
        <v>-316.9</v>
      </c>
      <c r="F115" s="314">
        <f>main!AZ178</f>
        <v>-316.9</v>
      </c>
      <c r="G115" s="314">
        <f>main!BA178</f>
        <v>0</v>
      </c>
      <c r="H115" s="314">
        <f>main!BB178</f>
        <v>-363.79999999999995</v>
      </c>
      <c r="I115" s="314" t="str">
        <f>main!BC178</f>
        <v>&lt;0</v>
      </c>
      <c r="J115" s="31">
        <f>main!BD178</f>
        <v>0</v>
      </c>
      <c r="K115" s="31">
        <f>main!BE178</f>
        <v>-316.9</v>
      </c>
      <c r="L115" s="31" t="str">
        <f>main!BF178</f>
        <v> </v>
      </c>
    </row>
    <row r="116" spans="1:12" ht="15" hidden="1">
      <c r="A116" s="134" t="s">
        <v>175</v>
      </c>
      <c r="B116" s="144" t="s">
        <v>177</v>
      </c>
      <c r="C116" s="144"/>
      <c r="D116" s="309">
        <f>main!AX179</f>
        <v>0</v>
      </c>
      <c r="E116" s="309">
        <f>main!AY179</f>
        <v>0</v>
      </c>
      <c r="F116" s="309">
        <f>main!AZ179</f>
        <v>0</v>
      </c>
      <c r="G116" s="309">
        <f>main!BA179</f>
        <v>0</v>
      </c>
      <c r="H116" s="309">
        <f>main!BB179</f>
        <v>0</v>
      </c>
      <c r="I116" s="309" t="str">
        <f>main!BC179</f>
        <v> </v>
      </c>
      <c r="J116" s="32">
        <f>main!BD179</f>
        <v>0</v>
      </c>
      <c r="K116" s="32">
        <f>main!BE179</f>
        <v>0</v>
      </c>
      <c r="L116" s="32" t="str">
        <f>main!BF179</f>
        <v> </v>
      </c>
    </row>
    <row r="117" spans="1:12" ht="15">
      <c r="A117" s="134" t="s">
        <v>179</v>
      </c>
      <c r="B117" s="144" t="s">
        <v>180</v>
      </c>
      <c r="C117" s="309">
        <f>main!AW180</f>
        <v>39.4</v>
      </c>
      <c r="D117" s="309">
        <f>main!AX180</f>
        <v>48.6</v>
      </c>
      <c r="E117" s="309">
        <f>main!AY180</f>
        <v>-315.2</v>
      </c>
      <c r="F117" s="309">
        <f>main!AZ180</f>
        <v>-315.2</v>
      </c>
      <c r="G117" s="309">
        <f>main!BA180</f>
        <v>0</v>
      </c>
      <c r="H117" s="309">
        <f>main!BB180</f>
        <v>-363.8</v>
      </c>
      <c r="I117" s="309" t="str">
        <f>main!BC180</f>
        <v>&lt;0</v>
      </c>
      <c r="J117" s="32">
        <f>main!BD180</f>
        <v>0</v>
      </c>
      <c r="K117" s="32">
        <f>main!BE180</f>
        <v>-315.2</v>
      </c>
      <c r="L117" s="32" t="str">
        <f>main!BF180</f>
        <v> </v>
      </c>
    </row>
    <row r="118" spans="1:12" ht="30" hidden="1">
      <c r="A118" s="134" t="s">
        <v>181</v>
      </c>
      <c r="B118" s="144" t="s">
        <v>182</v>
      </c>
      <c r="C118" s="144"/>
      <c r="D118" s="309">
        <f>main!AX181</f>
        <v>0</v>
      </c>
      <c r="E118" s="309">
        <f>main!AY181</f>
        <v>0</v>
      </c>
      <c r="F118" s="309">
        <f>main!AZ181</f>
        <v>0</v>
      </c>
      <c r="G118" s="309">
        <f>main!BA181</f>
        <v>0</v>
      </c>
      <c r="H118" s="309">
        <f>main!BB181</f>
        <v>0</v>
      </c>
      <c r="I118" s="309" t="str">
        <f>main!BC181</f>
        <v> </v>
      </c>
      <c r="J118" s="32">
        <f>main!BD181</f>
        <v>0</v>
      </c>
      <c r="K118" s="32">
        <f>main!BE181</f>
        <v>0</v>
      </c>
      <c r="L118" s="32" t="str">
        <f>main!BF181</f>
        <v> </v>
      </c>
    </row>
    <row r="119" spans="1:12" ht="15">
      <c r="A119" s="134" t="s">
        <v>183</v>
      </c>
      <c r="B119" s="144" t="s">
        <v>184</v>
      </c>
      <c r="C119" s="309">
        <f>main!AW182</f>
        <v>-1.4</v>
      </c>
      <c r="D119" s="309">
        <f>main!AX182</f>
        <v>-1.7</v>
      </c>
      <c r="E119" s="309">
        <f>main!AY182</f>
        <v>-1.7</v>
      </c>
      <c r="F119" s="309">
        <f>main!AZ182</f>
        <v>-1.7</v>
      </c>
      <c r="G119" s="309">
        <f>main!BA182</f>
        <v>0</v>
      </c>
      <c r="H119" s="309">
        <f>main!BB182</f>
        <v>0</v>
      </c>
      <c r="I119" s="309">
        <f>main!BC182</f>
        <v>100</v>
      </c>
      <c r="J119" s="32">
        <f>main!BD182</f>
        <v>0</v>
      </c>
      <c r="K119" s="32">
        <f>main!BE182</f>
        <v>-1.7</v>
      </c>
      <c r="L119" s="32" t="str">
        <f>main!BF182</f>
        <v> </v>
      </c>
    </row>
    <row r="120" spans="1:12" ht="30" hidden="1">
      <c r="A120" s="134" t="s">
        <v>185</v>
      </c>
      <c r="B120" s="144" t="s">
        <v>186</v>
      </c>
      <c r="C120" s="144"/>
      <c r="D120" s="309">
        <f>main!AX183</f>
        <v>0</v>
      </c>
      <c r="E120" s="309">
        <f>main!AY183</f>
        <v>0</v>
      </c>
      <c r="F120" s="309">
        <f>main!AZ183</f>
        <v>0</v>
      </c>
      <c r="G120" s="309">
        <f>main!BA183</f>
        <v>0</v>
      </c>
      <c r="H120" s="309">
        <f>main!BB183</f>
        <v>0</v>
      </c>
      <c r="I120" s="309" t="str">
        <f>main!BC183</f>
        <v> </v>
      </c>
      <c r="J120" s="32">
        <f>main!BD183</f>
        <v>0</v>
      </c>
      <c r="K120" s="32">
        <f>main!BE183</f>
        <v>0</v>
      </c>
      <c r="L120" s="32" t="str">
        <f>main!BF183</f>
        <v> </v>
      </c>
    </row>
    <row r="121" spans="1:12" ht="15">
      <c r="A121" s="503" t="s">
        <v>132</v>
      </c>
      <c r="B121" s="490" t="s">
        <v>187</v>
      </c>
      <c r="C121" s="504">
        <f>main!AW184</f>
        <v>-40.6</v>
      </c>
      <c r="D121" s="504">
        <f>main!AX184</f>
        <v>-40.7</v>
      </c>
      <c r="E121" s="504">
        <f>main!AY184</f>
        <v>-33.5</v>
      </c>
      <c r="F121" s="504">
        <f>main!AZ184</f>
        <v>-33.5</v>
      </c>
      <c r="G121" s="504">
        <f>main!BA184</f>
        <v>0</v>
      </c>
      <c r="H121" s="504">
        <f>main!BB184</f>
        <v>7.200000000000003</v>
      </c>
      <c r="I121" s="504">
        <f>main!BC184</f>
        <v>82.30958230958231</v>
      </c>
      <c r="J121" s="32">
        <f>main!BD184</f>
        <v>0</v>
      </c>
      <c r="K121" s="32">
        <f>main!BE184</f>
        <v>-33.5</v>
      </c>
      <c r="L121" s="32" t="str">
        <f>main!BF184</f>
        <v> </v>
      </c>
    </row>
    <row r="122" spans="1:12" ht="16.5" customHeight="1">
      <c r="A122" s="502" t="s">
        <v>129</v>
      </c>
      <c r="B122" s="492" t="s">
        <v>188</v>
      </c>
      <c r="C122" s="505">
        <f>main!AW185</f>
        <v>-40.6</v>
      </c>
      <c r="D122" s="505">
        <f>main!AX185</f>
        <v>-40.7</v>
      </c>
      <c r="E122" s="505">
        <f>main!AY185</f>
        <v>-33.5</v>
      </c>
      <c r="F122" s="505">
        <f>main!AZ185</f>
        <v>-33.5</v>
      </c>
      <c r="G122" s="505">
        <f>main!BA185</f>
        <v>0</v>
      </c>
      <c r="H122" s="505">
        <f>main!BB185</f>
        <v>7.200000000000003</v>
      </c>
      <c r="I122" s="505">
        <f>main!BC185</f>
        <v>82.30958230958231</v>
      </c>
      <c r="J122" s="32">
        <f>main!BD185</f>
        <v>0</v>
      </c>
      <c r="K122" s="32">
        <f>main!BE185</f>
        <v>-33.5</v>
      </c>
      <c r="L122" s="32" t="str">
        <f>main!BF185</f>
        <v> </v>
      </c>
    </row>
    <row r="123" spans="1:12" ht="30" hidden="1">
      <c r="A123" s="134" t="s">
        <v>133</v>
      </c>
      <c r="B123" s="144" t="s">
        <v>189</v>
      </c>
      <c r="C123" s="144"/>
      <c r="D123" s="363">
        <f>main!AX186</f>
        <v>0</v>
      </c>
      <c r="E123" s="363">
        <f>main!AY186</f>
        <v>0</v>
      </c>
      <c r="F123" s="363">
        <f>main!AZ186</f>
        <v>0</v>
      </c>
      <c r="G123" s="363">
        <f>main!BA186</f>
        <v>0</v>
      </c>
      <c r="H123" s="309">
        <f>main!BB186</f>
        <v>0</v>
      </c>
      <c r="I123" s="309" t="str">
        <f>main!BC186</f>
        <v> </v>
      </c>
      <c r="J123" s="32">
        <f>main!BD186</f>
        <v>0</v>
      </c>
      <c r="K123" s="32">
        <f>main!BE186</f>
        <v>0</v>
      </c>
      <c r="L123" s="32" t="str">
        <f>main!BF186</f>
        <v> </v>
      </c>
    </row>
    <row r="124" spans="1:12" ht="30" hidden="1">
      <c r="A124" s="134" t="s">
        <v>135</v>
      </c>
      <c r="B124" s="144" t="s">
        <v>190</v>
      </c>
      <c r="C124" s="144"/>
      <c r="D124" s="309">
        <f>main!AX187</f>
        <v>0</v>
      </c>
      <c r="E124" s="309">
        <f>main!AY187</f>
        <v>0</v>
      </c>
      <c r="F124" s="309">
        <f>main!AZ187</f>
        <v>0</v>
      </c>
      <c r="G124" s="309">
        <f>main!BA187</f>
        <v>0</v>
      </c>
      <c r="H124" s="309">
        <f>main!BB187</f>
        <v>0</v>
      </c>
      <c r="I124" s="309" t="str">
        <f>main!BC187</f>
        <v> </v>
      </c>
      <c r="J124" s="32">
        <f>main!BD187</f>
        <v>0</v>
      </c>
      <c r="K124" s="32">
        <f>main!BE187</f>
        <v>0</v>
      </c>
      <c r="L124" s="32" t="str">
        <f>main!BF187</f>
        <v> </v>
      </c>
    </row>
    <row r="125" spans="1:12" ht="28.5" hidden="1">
      <c r="A125" s="156" t="s">
        <v>194</v>
      </c>
      <c r="B125" s="143" t="s">
        <v>192</v>
      </c>
      <c r="C125" s="143"/>
      <c r="D125" s="314">
        <f>main!AX188</f>
        <v>0</v>
      </c>
      <c r="E125" s="314">
        <f>main!AY188</f>
        <v>0</v>
      </c>
      <c r="F125" s="314">
        <f>main!AZ188</f>
        <v>0</v>
      </c>
      <c r="G125" s="314">
        <f>main!BA188</f>
        <v>0</v>
      </c>
      <c r="H125" s="314">
        <f>main!BB188</f>
        <v>0</v>
      </c>
      <c r="I125" s="314" t="str">
        <f>main!BC188</f>
        <v> </v>
      </c>
      <c r="J125" s="32">
        <f>main!BD188</f>
        <v>0</v>
      </c>
      <c r="K125" s="32">
        <f>main!BE188</f>
        <v>0</v>
      </c>
      <c r="L125" s="32" t="str">
        <f>main!BF188</f>
        <v> </v>
      </c>
    </row>
    <row r="126" spans="1:12" ht="20.25" customHeight="1" hidden="1">
      <c r="A126" s="134" t="s">
        <v>191</v>
      </c>
      <c r="B126" s="144" t="s">
        <v>193</v>
      </c>
      <c r="C126" s="144"/>
      <c r="D126" s="309">
        <f>main!AX189</f>
        <v>0</v>
      </c>
      <c r="E126" s="309">
        <f>main!AY189</f>
        <v>0</v>
      </c>
      <c r="F126" s="309">
        <f>main!AZ189</f>
        <v>0</v>
      </c>
      <c r="G126" s="309">
        <f>main!BA189</f>
        <v>0</v>
      </c>
      <c r="H126" s="309">
        <f>main!BB189</f>
        <v>0</v>
      </c>
      <c r="I126" s="309" t="str">
        <f>main!BC189</f>
        <v> </v>
      </c>
      <c r="J126" s="32">
        <f>main!BD189</f>
        <v>0</v>
      </c>
      <c r="K126" s="32">
        <f>main!BE189</f>
        <v>0</v>
      </c>
      <c r="L126" s="32" t="str">
        <f>main!BF189</f>
        <v> </v>
      </c>
    </row>
    <row r="127" spans="1:12" ht="15" hidden="1">
      <c r="A127" s="134" t="s">
        <v>141</v>
      </c>
      <c r="B127" s="144" t="s">
        <v>195</v>
      </c>
      <c r="C127" s="144"/>
      <c r="D127" s="309">
        <f>main!AX190</f>
        <v>0</v>
      </c>
      <c r="E127" s="309">
        <f>main!AY190</f>
        <v>0</v>
      </c>
      <c r="F127" s="309">
        <f>main!AZ190</f>
        <v>0</v>
      </c>
      <c r="G127" s="309">
        <f>main!BA190</f>
        <v>0</v>
      </c>
      <c r="H127" s="309">
        <f>main!BB190</f>
        <v>0</v>
      </c>
      <c r="I127" s="309" t="str">
        <f>main!BC190</f>
        <v> </v>
      </c>
      <c r="J127" s="32">
        <f>main!BD190</f>
        <v>0</v>
      </c>
      <c r="K127" s="32">
        <f>main!BE190</f>
        <v>0</v>
      </c>
      <c r="L127" s="32" t="str">
        <f>main!BF190</f>
        <v> </v>
      </c>
    </row>
    <row r="128" spans="1:12" ht="15.75" hidden="1">
      <c r="A128" s="152" t="s">
        <v>197</v>
      </c>
      <c r="B128" s="142" t="s">
        <v>198</v>
      </c>
      <c r="C128" s="142"/>
      <c r="D128" s="308">
        <f>main!AX191</f>
        <v>0</v>
      </c>
      <c r="E128" s="308">
        <f>main!AY191</f>
        <v>0</v>
      </c>
      <c r="F128" s="308">
        <f>main!AZ191</f>
        <v>0</v>
      </c>
      <c r="G128" s="308">
        <f>main!BA191</f>
        <v>0</v>
      </c>
      <c r="H128" s="308">
        <f>main!BB191</f>
        <v>0</v>
      </c>
      <c r="I128" s="308" t="str">
        <f>main!BC191</f>
        <v> </v>
      </c>
      <c r="J128" s="32">
        <f>main!BD191</f>
        <v>0</v>
      </c>
      <c r="K128" s="32">
        <f>main!BE191</f>
        <v>0</v>
      </c>
      <c r="L128" s="32" t="str">
        <f>main!BF191</f>
        <v> </v>
      </c>
    </row>
    <row r="129" spans="1:12" ht="15" hidden="1">
      <c r="A129" s="134" t="s">
        <v>196</v>
      </c>
      <c r="B129" s="144" t="s">
        <v>199</v>
      </c>
      <c r="C129" s="144"/>
      <c r="D129" s="309">
        <f>main!AX192</f>
        <v>0</v>
      </c>
      <c r="E129" s="309">
        <f>main!AY192</f>
        <v>0</v>
      </c>
      <c r="F129" s="309">
        <f>main!AZ192</f>
        <v>0</v>
      </c>
      <c r="G129" s="309">
        <f>main!BA192</f>
        <v>0</v>
      </c>
      <c r="H129" s="309">
        <f>main!BB192</f>
        <v>0</v>
      </c>
      <c r="I129" s="309" t="str">
        <f>main!BC192</f>
        <v> </v>
      </c>
      <c r="J129" s="32">
        <f>main!BD192</f>
        <v>0</v>
      </c>
      <c r="K129" s="32">
        <f>main!BE192</f>
        <v>0</v>
      </c>
      <c r="L129" s="32" t="str">
        <f>main!BF192</f>
        <v> </v>
      </c>
    </row>
    <row r="130" spans="1:12" ht="15" hidden="1">
      <c r="A130" s="134" t="s">
        <v>200</v>
      </c>
      <c r="B130" s="144" t="s">
        <v>201</v>
      </c>
      <c r="C130" s="144"/>
      <c r="D130" s="309">
        <f>main!AX193</f>
        <v>0</v>
      </c>
      <c r="E130" s="309">
        <f>main!AY193</f>
        <v>0</v>
      </c>
      <c r="F130" s="309">
        <f>main!AZ193</f>
        <v>0</v>
      </c>
      <c r="G130" s="309">
        <f>main!BA193</f>
        <v>0</v>
      </c>
      <c r="H130" s="309">
        <f>main!BB193</f>
        <v>0</v>
      </c>
      <c r="I130" s="309" t="str">
        <f>main!BC193</f>
        <v> </v>
      </c>
      <c r="J130" s="32">
        <f>main!BD193</f>
        <v>0</v>
      </c>
      <c r="K130" s="32">
        <f>main!BE193</f>
        <v>0</v>
      </c>
      <c r="L130" s="32" t="str">
        <f>main!BF193</f>
        <v> </v>
      </c>
    </row>
    <row r="131" spans="1:12" ht="15" hidden="1">
      <c r="A131" s="134" t="s">
        <v>202</v>
      </c>
      <c r="B131" s="144" t="s">
        <v>203</v>
      </c>
      <c r="C131" s="144"/>
      <c r="D131" s="309">
        <f>main!AX194</f>
        <v>0</v>
      </c>
      <c r="E131" s="309">
        <f>main!AY194</f>
        <v>0</v>
      </c>
      <c r="F131" s="309">
        <f>main!AZ194</f>
        <v>0</v>
      </c>
      <c r="G131" s="309">
        <f>main!BA194</f>
        <v>0</v>
      </c>
      <c r="H131" s="309">
        <f>main!BB194</f>
        <v>0</v>
      </c>
      <c r="I131" s="309" t="str">
        <f>main!BC194</f>
        <v> </v>
      </c>
      <c r="J131" s="32">
        <f>main!BD194</f>
        <v>0</v>
      </c>
      <c r="K131" s="32">
        <f>main!BE194</f>
        <v>0</v>
      </c>
      <c r="L131" s="32" t="str">
        <f>main!BF194</f>
        <v> </v>
      </c>
    </row>
    <row r="132" spans="1:12" ht="15.75">
      <c r="A132" s="152" t="s">
        <v>205</v>
      </c>
      <c r="B132" s="142" t="s">
        <v>204</v>
      </c>
      <c r="C132" s="308">
        <f>main!AW195</f>
        <v>47.3</v>
      </c>
      <c r="D132" s="308">
        <f>main!AX195</f>
        <v>47.19999999999999</v>
      </c>
      <c r="E132" s="308">
        <f>main!AY195</f>
        <v>8.700000000000003</v>
      </c>
      <c r="F132" s="308">
        <f>main!AZ195</f>
        <v>-46.5</v>
      </c>
      <c r="G132" s="308">
        <f>main!BA195</f>
        <v>55.2</v>
      </c>
      <c r="H132" s="308">
        <f>main!BB195</f>
        <v>-38.499999999999986</v>
      </c>
      <c r="I132" s="308">
        <f>main!BC195</f>
        <v>18.43220338983052</v>
      </c>
      <c r="J132" s="32">
        <f>main!BD195</f>
        <v>0</v>
      </c>
      <c r="K132" s="32">
        <f>main!BE195</f>
        <v>8.700000000000003</v>
      </c>
      <c r="L132" s="32" t="str">
        <f>main!BF195</f>
        <v> </v>
      </c>
    </row>
    <row r="133" spans="1:12" ht="15">
      <c r="A133" s="259" t="s">
        <v>280</v>
      </c>
      <c r="B133" s="262" t="s">
        <v>206</v>
      </c>
      <c r="C133" s="309">
        <f>main!AW196</f>
        <v>133.1</v>
      </c>
      <c r="D133" s="309">
        <f>main!AX196</f>
        <v>133.1</v>
      </c>
      <c r="E133" s="309">
        <f>main!AY196</f>
        <v>55.2</v>
      </c>
      <c r="F133" s="309">
        <f>main!AZ196</f>
        <v>0</v>
      </c>
      <c r="G133" s="309">
        <f>main!BA196</f>
        <v>55.2</v>
      </c>
      <c r="H133" s="309">
        <f>main!BB196</f>
        <v>-77.89999999999999</v>
      </c>
      <c r="I133" s="309">
        <f>main!BC196</f>
        <v>41.4725770097671</v>
      </c>
      <c r="J133" s="126"/>
      <c r="K133" s="126"/>
      <c r="L133" s="126"/>
    </row>
    <row r="134" spans="1:12" ht="15">
      <c r="A134" s="71" t="s">
        <v>281</v>
      </c>
      <c r="B134" s="262" t="s">
        <v>206</v>
      </c>
      <c r="C134" s="309">
        <f>main!AW197</f>
        <v>-85.8</v>
      </c>
      <c r="D134" s="309">
        <f>main!AX197</f>
        <v>-85.9</v>
      </c>
      <c r="E134" s="309">
        <f>main!AY197</f>
        <v>-46.5</v>
      </c>
      <c r="F134" s="309">
        <f>main!AZ197</f>
        <v>-46.5</v>
      </c>
      <c r="G134" s="309">
        <f>main!BA197</f>
        <v>0</v>
      </c>
      <c r="H134" s="309">
        <f>main!BB197</f>
        <v>39.400000000000006</v>
      </c>
      <c r="I134" s="309">
        <f>main!BC197</f>
        <v>54.13271245634458</v>
      </c>
      <c r="J134" s="32">
        <f>main!BD197</f>
        <v>0</v>
      </c>
      <c r="K134" s="32">
        <f>main!BE197</f>
        <v>-46.5</v>
      </c>
      <c r="L134" s="32" t="str">
        <f>main!BF197</f>
        <v> </v>
      </c>
    </row>
    <row r="135" spans="1:12" ht="20.25" customHeight="1">
      <c r="A135" s="325" t="s">
        <v>210</v>
      </c>
      <c r="B135" s="333" t="s">
        <v>207</v>
      </c>
      <c r="C135" s="344">
        <f>main!AW198</f>
        <v>-14.199999999999996</v>
      </c>
      <c r="D135" s="344">
        <f>main!AX198</f>
        <v>582.6999999999992</v>
      </c>
      <c r="E135" s="344">
        <f>main!AY198</f>
        <v>-422.3999999999974</v>
      </c>
      <c r="F135" s="344">
        <f>main!AZ198</f>
        <v>-489.1999999999974</v>
      </c>
      <c r="G135" s="344">
        <f>main!BA198</f>
        <v>66.79999999999997</v>
      </c>
      <c r="H135" s="344">
        <f>main!BB198</f>
        <v>-1005.0999999999967</v>
      </c>
      <c r="I135" s="344" t="str">
        <f>main!BC198</f>
        <v>&lt;0</v>
      </c>
      <c r="J135" s="30">
        <f>main!BD198</f>
        <v>0</v>
      </c>
      <c r="K135" s="30">
        <f>main!BE198</f>
        <v>-422.3999999999974</v>
      </c>
      <c r="L135" s="30" t="str">
        <f>main!BF198</f>
        <v> </v>
      </c>
    </row>
    <row r="136" spans="1:12" ht="20.25" customHeight="1">
      <c r="A136" s="328" t="s">
        <v>211</v>
      </c>
      <c r="B136" s="329" t="s">
        <v>208</v>
      </c>
      <c r="C136" s="345">
        <f>main!AW199</f>
        <v>64.1</v>
      </c>
      <c r="D136" s="345">
        <f>main!AX199</f>
        <v>658.5</v>
      </c>
      <c r="E136" s="345">
        <f>main!AY199</f>
        <v>692.5</v>
      </c>
      <c r="F136" s="345">
        <f>main!AZ199</f>
        <v>593.3</v>
      </c>
      <c r="G136" s="345">
        <f>main!BA199</f>
        <v>99.2</v>
      </c>
      <c r="H136" s="345">
        <f>main!BB199</f>
        <v>34</v>
      </c>
      <c r="I136" s="345">
        <f>main!BC199</f>
        <v>105.16324981017465</v>
      </c>
      <c r="J136" s="34">
        <f>main!BD199</f>
        <v>0</v>
      </c>
      <c r="K136" s="34">
        <f>main!BE199</f>
        <v>692.5</v>
      </c>
      <c r="L136" s="34" t="str">
        <f>main!BF199</f>
        <v> </v>
      </c>
    </row>
    <row r="137" spans="1:12" ht="20.25" customHeight="1">
      <c r="A137" s="328" t="s">
        <v>336</v>
      </c>
      <c r="B137" s="329" t="s">
        <v>335</v>
      </c>
      <c r="C137" s="345">
        <f>main!AW200</f>
        <v>0</v>
      </c>
      <c r="D137" s="345">
        <f>main!AX200</f>
        <v>0</v>
      </c>
      <c r="E137" s="345">
        <f>main!AY200</f>
        <v>-2.7</v>
      </c>
      <c r="F137" s="345">
        <f>main!AZ200</f>
        <v>-2.6</v>
      </c>
      <c r="G137" s="345">
        <f>main!BA200</f>
        <v>-0.1</v>
      </c>
      <c r="H137" s="345">
        <f>main!BB200</f>
        <v>-2.7</v>
      </c>
      <c r="I137" s="345" t="str">
        <f>main!BC200</f>
        <v> </v>
      </c>
      <c r="J137" s="128"/>
      <c r="K137" s="128"/>
      <c r="L137" s="128"/>
    </row>
    <row r="138" spans="1:12" ht="21" customHeight="1">
      <c r="A138" s="331" t="s">
        <v>212</v>
      </c>
      <c r="B138" s="332" t="s">
        <v>209</v>
      </c>
      <c r="C138" s="346">
        <f>main!AW201</f>
        <v>-78.29999999999998</v>
      </c>
      <c r="D138" s="346">
        <f>main!AX201</f>
        <v>-75.80000000000075</v>
      </c>
      <c r="E138" s="346">
        <f>main!AY201</f>
        <v>-1112.1999999999973</v>
      </c>
      <c r="F138" s="346">
        <f>main!AZ201</f>
        <v>-1079.8999999999974</v>
      </c>
      <c r="G138" s="346">
        <f>main!BA201</f>
        <v>-32.30000000000003</v>
      </c>
      <c r="H138" s="346">
        <f>main!BB201</f>
        <v>-1036.3999999999965</v>
      </c>
      <c r="I138" s="346" t="str">
        <f>main!BC201</f>
        <v>&gt;200</v>
      </c>
      <c r="J138" s="34">
        <f>main!BD201</f>
        <v>0</v>
      </c>
      <c r="K138" s="34">
        <f>main!BE201</f>
        <v>-1112.1999999999973</v>
      </c>
      <c r="L138" s="34" t="str">
        <f>main!BF201</f>
        <v> </v>
      </c>
    </row>
  </sheetData>
  <sheetProtection/>
  <mergeCells count="13">
    <mergeCell ref="A2:L2"/>
    <mergeCell ref="A3:L3"/>
    <mergeCell ref="A4:L4"/>
    <mergeCell ref="J7:J8"/>
    <mergeCell ref="K7:L7"/>
    <mergeCell ref="A7:A8"/>
    <mergeCell ref="D7:D8"/>
    <mergeCell ref="E7:E8"/>
    <mergeCell ref="A5:I5"/>
    <mergeCell ref="H7:I7"/>
    <mergeCell ref="B7:B8"/>
    <mergeCell ref="F7:G7"/>
    <mergeCell ref="C7:C8"/>
  </mergeCells>
  <printOptions horizontalCentered="1"/>
  <pageMargins left="0" right="0" top="0.3937007874015748" bottom="0.1968503937007874" header="0" footer="0"/>
  <pageSetup blackAndWhite="1" horizontalDpi="600" verticalDpi="600" orientation="portrait" paperSize="9" scale="75" r:id="rId1"/>
  <headerFooter>
    <oddFooter>&amp;C&amp;P</oddFooter>
  </headerFooter>
  <rowBreaks count="1" manualBreakCount="1">
    <brk id="68" max="9" man="1"/>
  </rowBreaks>
  <colBreaks count="1" manualBreakCount="1">
    <brk id="9" max="132" man="1"/>
  </colBreaks>
  <ignoredErrors>
    <ignoredError sqref="D31" formula="1"/>
  </ignoredErrors>
</worksheet>
</file>

<file path=xl/worksheets/sheet8.xml><?xml version="1.0" encoding="utf-8"?>
<worksheet xmlns="http://schemas.openxmlformats.org/spreadsheetml/2006/main" xmlns:r="http://schemas.openxmlformats.org/officeDocument/2006/relationships">
  <dimension ref="A1:D12"/>
  <sheetViews>
    <sheetView zoomScalePageLayoutView="0" workbookViewId="0" topLeftCell="A1">
      <selection activeCell="D12" sqref="D12"/>
    </sheetView>
  </sheetViews>
  <sheetFormatPr defaultColWidth="9.140625" defaultRowHeight="15"/>
  <cols>
    <col min="1" max="1" width="35.8515625" style="0" customWidth="1"/>
    <col min="2" max="2" width="11.00390625" style="0" customWidth="1"/>
  </cols>
  <sheetData>
    <row r="1" spans="1:4" ht="15.75">
      <c r="A1" s="57" t="s">
        <v>54</v>
      </c>
      <c r="B1" s="415">
        <v>159.5</v>
      </c>
      <c r="C1">
        <f>B1/$B$5*100</f>
        <v>0.9372374119320018</v>
      </c>
      <c r="D1">
        <v>0.9</v>
      </c>
    </row>
    <row r="2" spans="1:4" ht="15.75">
      <c r="A2" s="83" t="s">
        <v>50</v>
      </c>
      <c r="B2" s="415">
        <v>779.9</v>
      </c>
      <c r="C2">
        <f>B2/$B$5*100</f>
        <v>4.58276775903303</v>
      </c>
      <c r="D2">
        <v>4.6</v>
      </c>
    </row>
    <row r="3" spans="1:4" ht="31.5">
      <c r="A3" s="411" t="s">
        <v>67</v>
      </c>
      <c r="B3" s="415">
        <v>5087.3</v>
      </c>
      <c r="C3">
        <f>B3/$B$5*100</f>
        <v>29.893466368160958</v>
      </c>
      <c r="D3">
        <v>29.9</v>
      </c>
    </row>
    <row r="4" spans="1:4" ht="15">
      <c r="A4" s="414" t="s">
        <v>41</v>
      </c>
      <c r="B4" s="415">
        <v>10991.4</v>
      </c>
      <c r="C4">
        <f>B4/$B$5*100</f>
        <v>64.58652846087402</v>
      </c>
      <c r="D4">
        <v>64.6</v>
      </c>
    </row>
    <row r="5" ht="15">
      <c r="B5" s="415">
        <f>B1+B2+B3+B4</f>
        <v>17018.1</v>
      </c>
    </row>
    <row r="8" spans="1:4" ht="15">
      <c r="A8" s="414" t="s">
        <v>41</v>
      </c>
      <c r="B8" s="415">
        <v>29231</v>
      </c>
      <c r="C8">
        <f>B8/B12*100</f>
        <v>63.61909073299831</v>
      </c>
      <c r="D8">
        <v>63.6</v>
      </c>
    </row>
    <row r="9" spans="1:4" ht="31.5">
      <c r="A9" s="411" t="s">
        <v>67</v>
      </c>
      <c r="B9" s="415">
        <v>13271.1</v>
      </c>
      <c r="C9">
        <f>B9/B12*100</f>
        <v>28.883559064920593</v>
      </c>
      <c r="D9">
        <v>28.9</v>
      </c>
    </row>
    <row r="10" spans="1:4" ht="15.75">
      <c r="A10" s="83" t="s">
        <v>50</v>
      </c>
      <c r="B10" s="415">
        <v>2071.8</v>
      </c>
      <c r="C10">
        <f>B10/B12*100</f>
        <v>4.509118134194037</v>
      </c>
      <c r="D10">
        <v>4.5</v>
      </c>
    </row>
    <row r="11" spans="1:4" ht="15.75">
      <c r="A11" s="57" t="s">
        <v>54</v>
      </c>
      <c r="B11" s="415">
        <v>1373</v>
      </c>
      <c r="C11">
        <f>B11/B12*100</f>
        <v>2.988232067887061</v>
      </c>
      <c r="D11">
        <v>3</v>
      </c>
    </row>
    <row r="12" ht="15">
      <c r="B12" s="436">
        <v>45946.9</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J24"/>
  <sheetViews>
    <sheetView zoomScalePageLayoutView="0" workbookViewId="0" topLeftCell="A10">
      <selection activeCell="L22" sqref="L22"/>
    </sheetView>
  </sheetViews>
  <sheetFormatPr defaultColWidth="9.140625" defaultRowHeight="15"/>
  <cols>
    <col min="1" max="1" width="43.57421875" style="0" customWidth="1"/>
    <col min="3" max="3" width="10.57421875" style="0" bestFit="1" customWidth="1"/>
  </cols>
  <sheetData>
    <row r="1" ht="15">
      <c r="C1" s="420" t="s">
        <v>318</v>
      </c>
    </row>
    <row r="2" spans="1:5" ht="15.75">
      <c r="A2" s="258" t="s">
        <v>78</v>
      </c>
      <c r="B2" s="315">
        <v>172.6</v>
      </c>
      <c r="C2" s="421">
        <f>B2/$B$12*100</f>
        <v>0.3563612338439939</v>
      </c>
      <c r="D2" s="315">
        <v>0.3</v>
      </c>
      <c r="E2">
        <v>0.4</v>
      </c>
    </row>
    <row r="3" spans="1:10" ht="15.75">
      <c r="A3" s="258" t="s">
        <v>73</v>
      </c>
      <c r="B3" s="315">
        <v>548.4</v>
      </c>
      <c r="C3" s="421">
        <f aca="true" t="shared" si="0" ref="C3:C11">B3/$B$12*100</f>
        <v>1.1322624602551927</v>
      </c>
      <c r="D3" s="315">
        <v>1.1</v>
      </c>
      <c r="E3">
        <v>1.1</v>
      </c>
      <c r="J3" s="350"/>
    </row>
    <row r="4" spans="1:10" ht="31.5">
      <c r="A4" s="258" t="s">
        <v>80</v>
      </c>
      <c r="B4" s="315">
        <v>1143.4</v>
      </c>
      <c r="C4" s="421">
        <f t="shared" si="0"/>
        <v>2.3607383243176283</v>
      </c>
      <c r="D4" s="315">
        <v>2.2</v>
      </c>
      <c r="E4">
        <v>2.4</v>
      </c>
      <c r="J4" s="352"/>
    </row>
    <row r="5" spans="1:10" ht="15.75">
      <c r="A5" s="258" t="s">
        <v>84</v>
      </c>
      <c r="B5" s="315">
        <v>1177.2</v>
      </c>
      <c r="C5" s="421">
        <f t="shared" si="0"/>
        <v>2.4305240120576452</v>
      </c>
      <c r="D5" s="315">
        <v>2.4</v>
      </c>
      <c r="E5">
        <v>2.4</v>
      </c>
      <c r="J5" s="350"/>
    </row>
    <row r="6" spans="1:10" ht="15.75">
      <c r="A6" s="258" t="s">
        <v>74</v>
      </c>
      <c r="B6" s="315">
        <v>3349.6</v>
      </c>
      <c r="C6" s="421">
        <f t="shared" si="0"/>
        <v>6.915802948342073</v>
      </c>
      <c r="D6" s="315">
        <v>6.6</v>
      </c>
      <c r="E6">
        <v>6.9</v>
      </c>
      <c r="J6" s="352"/>
    </row>
    <row r="7" spans="1:10" ht="15.75">
      <c r="A7" s="258" t="s">
        <v>69</v>
      </c>
      <c r="B7" s="315">
        <v>4600.4</v>
      </c>
      <c r="C7" s="421">
        <f t="shared" si="0"/>
        <v>9.498286327786264</v>
      </c>
      <c r="D7" s="315">
        <v>9.4</v>
      </c>
      <c r="E7">
        <v>9.5</v>
      </c>
      <c r="J7" s="350"/>
    </row>
    <row r="8" spans="1:10" ht="15.75">
      <c r="A8" s="258" t="s">
        <v>72</v>
      </c>
      <c r="B8" s="315">
        <v>5115.9</v>
      </c>
      <c r="C8" s="421">
        <f t="shared" si="0"/>
        <v>10.562621299087418</v>
      </c>
      <c r="D8" s="315">
        <v>10.4</v>
      </c>
      <c r="E8">
        <v>10.6</v>
      </c>
      <c r="J8" s="352"/>
    </row>
    <row r="9" spans="1:10" ht="15.75">
      <c r="A9" s="258" t="s">
        <v>81</v>
      </c>
      <c r="B9" s="315">
        <v>6505.4</v>
      </c>
      <c r="C9" s="421">
        <f t="shared" si="0"/>
        <v>13.43147375810381</v>
      </c>
      <c r="D9" s="315">
        <v>13</v>
      </c>
      <c r="E9">
        <v>13.4</v>
      </c>
      <c r="J9" s="306"/>
    </row>
    <row r="10" spans="1:10" ht="15.75">
      <c r="A10" s="258" t="s">
        <v>86</v>
      </c>
      <c r="B10" s="315">
        <v>8558.7</v>
      </c>
      <c r="C10" s="421">
        <f t="shared" si="0"/>
        <v>17.67085105504398</v>
      </c>
      <c r="D10" s="315">
        <v>17.6</v>
      </c>
      <c r="E10">
        <v>17.7</v>
      </c>
      <c r="J10" s="306"/>
    </row>
    <row r="11" spans="1:10" ht="15.75">
      <c r="A11" s="258" t="s">
        <v>88</v>
      </c>
      <c r="B11" s="315">
        <v>17262.4</v>
      </c>
      <c r="C11" s="421">
        <f t="shared" si="0"/>
        <v>35.64107858116199</v>
      </c>
      <c r="D11" s="315">
        <v>37</v>
      </c>
      <c r="E11">
        <v>35.6</v>
      </c>
      <c r="J11" s="306"/>
    </row>
    <row r="12" spans="2:10" ht="15.75">
      <c r="B12">
        <f>B2+B3+B4+B5+B6+B7+B8+B9+B10+B11</f>
        <v>48434</v>
      </c>
      <c r="J12" s="306"/>
    </row>
    <row r="13" spans="1:10" ht="15.75">
      <c r="A13" s="258"/>
      <c r="J13" s="306"/>
    </row>
    <row r="14" ht="15.75">
      <c r="J14" s="306"/>
    </row>
    <row r="15" ht="15.75">
      <c r="J15" s="306"/>
    </row>
    <row r="16" ht="15.75">
      <c r="J16" s="306"/>
    </row>
    <row r="17" ht="15.75">
      <c r="J17" s="306"/>
    </row>
    <row r="18" ht="15.75">
      <c r="J18" s="306"/>
    </row>
    <row r="19" ht="15.75">
      <c r="J19" s="306"/>
    </row>
    <row r="20" ht="15.75">
      <c r="J20" s="306"/>
    </row>
    <row r="21" ht="15.75">
      <c r="J21" s="306"/>
    </row>
    <row r="22" ht="15.75">
      <c r="J22" s="306"/>
    </row>
    <row r="23" ht="15.75">
      <c r="J23" s="306"/>
    </row>
    <row r="24" ht="15.75">
      <c r="J24" s="306"/>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2017-01-31T07:54:35Z</dcterms:modified>
  <cp:category/>
  <cp:version/>
  <cp:contentType/>
  <cp:contentStatus/>
</cp:coreProperties>
</file>